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DieseArbeitsmappe"/>
  <workbookProtection workbookPassword="CC57" lockStructure="1"/>
  <bookViews>
    <workbookView xWindow="-17" yWindow="-17" windowWidth="22697" windowHeight="15197" tabRatio="731"/>
  </bookViews>
  <sheets>
    <sheet name="Info" sheetId="15" r:id="rId1"/>
    <sheet name="Los1 Kalk Unterhaltsreinigung" sheetId="10" r:id="rId2"/>
    <sheet name="Los1 Berechnung Unterhaltsr" sheetId="26" r:id="rId3"/>
    <sheet name="Los 1 Kalk Sonderreinigung" sheetId="18" r:id="rId4"/>
    <sheet name="Los1 Berechnung Sonderreinigung" sheetId="25" r:id="rId5"/>
    <sheet name="Stundenverrechnungssatz Los1" sheetId="13" r:id="rId6"/>
    <sheet name="Häufigkeiten" sheetId="8" state="hidden" r:id="rId7"/>
    <sheet name="Legende" sheetId="28" r:id="rId8"/>
  </sheets>
  <externalReferences>
    <externalReference r:id="rId9"/>
    <externalReference r:id="rId10"/>
    <externalReference r:id="rId11"/>
    <externalReference r:id="rId12"/>
  </externalReferences>
  <definedNames>
    <definedName name="_11Etage_2" localSheetId="3">Häufigkeiten!#REF!</definedName>
    <definedName name="_12Etage_2" localSheetId="7">Häufigkeiten!#REF!</definedName>
    <definedName name="_12Etage_2">Häufigkeiten!#REF!</definedName>
    <definedName name="_13Excel_BuiltIn__FilterDatabase_3" localSheetId="0">'[1]Objektspezifische Besonderheit'!#REF!</definedName>
    <definedName name="_14Excel_BuiltIn__FilterDatabase_3" localSheetId="1">#REF!</definedName>
    <definedName name="_17Excel_BuiltIn__FilterDatabase_3" localSheetId="3">#REF!</definedName>
    <definedName name="_18Excel_BuiltIn__FilterDatabase_3" localSheetId="7">#REF!</definedName>
    <definedName name="_18Excel_BuiltIn__FilterDatabase_3">#REF!</definedName>
    <definedName name="_19Excel_BuiltIn_Print_Area_2" localSheetId="0">#REF!</definedName>
    <definedName name="_1Etage_1" localSheetId="0">#REF!</definedName>
    <definedName name="_20Excel_BuiltIn_Print_Area_2" localSheetId="1">Häufigkeiten!#REF!</definedName>
    <definedName name="_23Excel_BuiltIn_Print_Area_2" localSheetId="3">Häufigkeiten!#REF!</definedName>
    <definedName name="_24Excel_BuiltIn_Print_Area_2" localSheetId="7">Häufigkeiten!#REF!</definedName>
    <definedName name="_24Excel_BuiltIn_Print_Area_2">Häufigkeiten!#REF!</definedName>
    <definedName name="_25Excel_BuiltIn_Print_Area_4" localSheetId="7">#REF!</definedName>
    <definedName name="_25Excel_BuiltIn_Print_Area_4">#REF!</definedName>
    <definedName name="_26Excel_BuiltIn_Print_Area_6" localSheetId="7">#REF!</definedName>
    <definedName name="_26Excel_BuiltIn_Print_Area_6">#REF!</definedName>
    <definedName name="_27Excel_BuiltIn_Print_Area_7">#REF!</definedName>
    <definedName name="_28Fenster___Art_1" localSheetId="0">#REF!</definedName>
    <definedName name="_29Fenster___Art_1" localSheetId="1">Häufigkeiten!#REF!</definedName>
    <definedName name="_2Etage_1" localSheetId="1">Häufigkeiten!#REF!</definedName>
    <definedName name="_32Fenster___Art_1" localSheetId="3">Häufigkeiten!#REF!</definedName>
    <definedName name="_33Fenster___Art_1" localSheetId="7">Häufigkeiten!#REF!</definedName>
    <definedName name="_33Fenster___Art_1">Häufigkeiten!#REF!</definedName>
    <definedName name="_34Fenster___Art_2" localSheetId="0">#REF!</definedName>
    <definedName name="_35Fenster___Art_2" localSheetId="1">Häufigkeiten!#REF!</definedName>
    <definedName name="_38Fenster___Art_2" localSheetId="3">Häufigkeiten!#REF!</definedName>
    <definedName name="_39Fenster___Art_2" localSheetId="7">Häufigkeiten!#REF!</definedName>
    <definedName name="_39Fenster___Art_2">Häufigkeiten!#REF!</definedName>
    <definedName name="_40Fenster___Material_1" localSheetId="0">#REF!</definedName>
    <definedName name="_41Fenster___Material_1" localSheetId="1">Häufigkeiten!#REF!</definedName>
    <definedName name="_44Fenster___Material_1" localSheetId="3">Häufigkeiten!#REF!</definedName>
    <definedName name="_45Fenster___Material_1" localSheetId="7">Häufigkeiten!#REF!</definedName>
    <definedName name="_45Fenster___Material_1">Häufigkeiten!#REF!</definedName>
    <definedName name="_46Fenster___Material_2" localSheetId="0">#REF!</definedName>
    <definedName name="_47Fenster___Material_2" localSheetId="1">Häufigkeiten!#REF!</definedName>
    <definedName name="_50Fenster___Material_2" localSheetId="3">Häufigkeiten!#REF!</definedName>
    <definedName name="_51Fenster___Material_2" localSheetId="7">Häufigkeiten!#REF!</definedName>
    <definedName name="_51Fenster___Material_2">Häufigkeiten!#REF!</definedName>
    <definedName name="_52Häufigkeiten_1" localSheetId="0">#REF!</definedName>
    <definedName name="_53Häufigkeiten_1" localSheetId="7">#REF!</definedName>
    <definedName name="_53Häufigkeiten_1">#REF!</definedName>
    <definedName name="_54Häufigkeiten_2" localSheetId="7">#REF!</definedName>
    <definedName name="_54Häufigkeiten_2">#REF!</definedName>
    <definedName name="_55Hilfsmittel_1" localSheetId="0">#REF!</definedName>
    <definedName name="_56Hilfsmittel_1" localSheetId="1">Häufigkeiten!#REF!</definedName>
    <definedName name="_59Hilfsmittel_1" localSheetId="3">Häufigkeiten!#REF!</definedName>
    <definedName name="_5Etage_1" localSheetId="3">Häufigkeiten!#REF!</definedName>
    <definedName name="_60Hilfsmittel_1" localSheetId="7">Häufigkeiten!#REF!</definedName>
    <definedName name="_60Hilfsmittel_1">Häufigkeiten!#REF!</definedName>
    <definedName name="_61Hilfsmittel_2" localSheetId="0">#REF!</definedName>
    <definedName name="_62Hilfsmittel_2" localSheetId="1">Häufigkeiten!#REF!</definedName>
    <definedName name="_65Hilfsmittel_2" localSheetId="3">Häufigkeiten!#REF!</definedName>
    <definedName name="_66Hilfsmittel_2" localSheetId="7">Häufigkeiten!#REF!</definedName>
    <definedName name="_66Hilfsmittel_2">Häufigkeiten!#REF!</definedName>
    <definedName name="_67RG_1" localSheetId="0">[2]Angebot!$A$9:$G$31</definedName>
    <definedName name="_68RG_1">[3]Angebot!$A$9:$G$31</definedName>
    <definedName name="_69x_seitig_1" localSheetId="0">#REF!</definedName>
    <definedName name="_6Etage_1" localSheetId="7">Häufigkeiten!#REF!</definedName>
    <definedName name="_6Etage_1">Häufigkeiten!#REF!</definedName>
    <definedName name="_70x_seitig_1" localSheetId="1">Häufigkeiten!#REF!</definedName>
    <definedName name="_73x_seitig_1" localSheetId="3">Häufigkeiten!#REF!</definedName>
    <definedName name="_74x_seitig_1" localSheetId="7">Häufigkeiten!#REF!</definedName>
    <definedName name="_74x_seitig_1">Häufigkeiten!#REF!</definedName>
    <definedName name="_75x_seitig_2" localSheetId="0">#REF!</definedName>
    <definedName name="_76x_seitig_2" localSheetId="1">Häufigkeiten!#REF!</definedName>
    <definedName name="_79x_seitig_2" localSheetId="3">Häufigkeiten!#REF!</definedName>
    <definedName name="_7Etage_2" localSheetId="0">#REF!</definedName>
    <definedName name="_80x_seitig_2" localSheetId="7">Häufigkeiten!#REF!</definedName>
    <definedName name="_80x_seitig_2">Häufigkeiten!#REF!</definedName>
    <definedName name="_8Etage_2" localSheetId="1">Häufigkeiten!#REF!</definedName>
    <definedName name="_FilterDatabase" localSheetId="7" hidden="1">Legende!$A$5:$D$15</definedName>
    <definedName name="_FilterDatabase" localSheetId="3" hidden="1">'Los 1 Kalk Sonderreinigung'!$B$10:$Y$139</definedName>
    <definedName name="_FilterDatabase" localSheetId="4" hidden="1">'Los1 Berechnung Sonderreinigung'!$B$6:$H$18</definedName>
    <definedName name="_FilterDatabase" localSheetId="2" hidden="1">'Los1 Berechnung Unterhaltsr'!$A$6:$L$18</definedName>
    <definedName name="_FilterDatabase" localSheetId="1" hidden="1">'Los1 Kalk Unterhaltsreinigung'!$B$9:$AD$112</definedName>
    <definedName name="_xlnm._FilterDatabase" localSheetId="3" hidden="1">'Los 1 Kalk Sonderreinigung'!$B$10:$W$141</definedName>
    <definedName name="_xlnm._FilterDatabase" localSheetId="4" hidden="1">'Los1 Berechnung Sonderreinigung'!$B$6:$H$18</definedName>
    <definedName name="_xlnm._FilterDatabase" localSheetId="2" hidden="1">'Los1 Berechnung Unterhaltsr'!$B$6:$H$18</definedName>
    <definedName name="_xlnm._FilterDatabase" localSheetId="1" hidden="1">'Los1 Kalk Unterhaltsreinigung'!$B$10:$W$117</definedName>
    <definedName name="_xlnm.Print_Area" localSheetId="0">Info!$B:$D</definedName>
    <definedName name="_xlnm.Print_Area" localSheetId="3">'Los 1 Kalk Sonderreinigung'!$B$1:$W$136</definedName>
    <definedName name="_xlnm.Print_Area" localSheetId="4">'Los1 Berechnung Sonderreinigung'!$B$1:$H$18</definedName>
    <definedName name="_xlnm.Print_Area" localSheetId="2">'Los1 Berechnung Unterhaltsr'!$B:$H</definedName>
    <definedName name="_xlnm.Print_Area" localSheetId="1">'Los1 Kalk Unterhaltsreinigung'!$B$1:$W$117</definedName>
    <definedName name="_xlnm.Print_Area" localSheetId="5">'Stundenverrechnungssatz Los1'!$B:$P</definedName>
    <definedName name="_xlnm.Print_Titles" localSheetId="0">Info!$1:$6</definedName>
    <definedName name="_xlnm.Print_Titles" localSheetId="3">'Los 1 Kalk Sonderreinigung'!$1:$10</definedName>
    <definedName name="_xlnm.Print_Titles" localSheetId="1">'Los1 Kalk Unterhaltsreinigung'!$1:$8</definedName>
    <definedName name="Etage" localSheetId="0">#REF!</definedName>
    <definedName name="Etage" localSheetId="7">Häufigkeiten!#REF!</definedName>
    <definedName name="Etage" localSheetId="3">Häufigkeiten!#REF!</definedName>
    <definedName name="Etage" localSheetId="1">Häufigkeiten!#REF!</definedName>
    <definedName name="Etage">Häufigkeiten!#REF!</definedName>
    <definedName name="Fenster___Art" localSheetId="0">#REF!</definedName>
    <definedName name="Fenster___Art" localSheetId="7">Häufigkeiten!#REF!</definedName>
    <definedName name="Fenster___Art" localSheetId="3">Häufigkeiten!#REF!</definedName>
    <definedName name="Fenster___Art" localSheetId="1">Häufigkeiten!#REF!</definedName>
    <definedName name="Fenster___Art">Häufigkeiten!#REF!</definedName>
    <definedName name="Fenster___Material" localSheetId="0">#REF!</definedName>
    <definedName name="Fenster___Material" localSheetId="7">Häufigkeiten!#REF!</definedName>
    <definedName name="Fenster___Material" localSheetId="3">Häufigkeiten!#REF!</definedName>
    <definedName name="Fenster___Material" localSheetId="1">Häufigkeiten!#REF!</definedName>
    <definedName name="Fenster___Material">Häufigkeiten!#REF!</definedName>
    <definedName name="Häufigkeit" localSheetId="7">Häufigkeiten!#REF!</definedName>
    <definedName name="Häufigkeit">Häufigkeiten!#REF!</definedName>
    <definedName name="Häufigkeiten" localSheetId="0">#REF!</definedName>
    <definedName name="Häufigkeiten" localSheetId="7">Häufigkeiten!#REF!</definedName>
    <definedName name="Häufigkeiten" localSheetId="3">Häufigkeiten!#REF!</definedName>
    <definedName name="Häufigkeiten" localSheetId="1">Häufigkeiten!#REF!</definedName>
    <definedName name="Häufigkeiten">Häufigkeiten!#REF!</definedName>
    <definedName name="Hilfsmittel" localSheetId="0">#REF!</definedName>
    <definedName name="Hilfsmittel" localSheetId="7">Häufigkeiten!#REF!</definedName>
    <definedName name="Hilfsmittel" localSheetId="3">Häufigkeiten!#REF!</definedName>
    <definedName name="Hilfsmittel" localSheetId="1">Häufigkeiten!#REF!</definedName>
    <definedName name="Hilfsmittel">Häufigkeiten!#REF!</definedName>
    <definedName name="Print_Area" localSheetId="6">Häufigkeiten!$A:$H</definedName>
    <definedName name="Print_Area" localSheetId="0">Info!$B$1:$E$71</definedName>
    <definedName name="Print_Area" localSheetId="7">Legende!$B$1:$D$43</definedName>
    <definedName name="Print_Area" localSheetId="3">'Los 1 Kalk Sonderreinigung'!$B:$V</definedName>
    <definedName name="Print_Area" localSheetId="4">'Los1 Berechnung Sonderreinigung'!$B$1:$E$17</definedName>
    <definedName name="Print_Area" localSheetId="2">'Los1 Berechnung Unterhaltsr'!$B$1:$C$19</definedName>
    <definedName name="Print_Area" localSheetId="1">'Los1 Kalk Unterhaltsreinigung'!$B$1:$W$117</definedName>
    <definedName name="Print_Area" localSheetId="5">'Stundenverrechnungssatz Los1'!$B:$P</definedName>
    <definedName name="Print_Titles" localSheetId="6">Häufigkeiten!#REF!</definedName>
    <definedName name="Print_Titles" localSheetId="0">Info!$1:$6</definedName>
    <definedName name="Print_Titles" localSheetId="7">Legende!$1:$5</definedName>
    <definedName name="Print_Titles" localSheetId="3">'Los 1 Kalk Sonderreinigung'!$1:$10</definedName>
    <definedName name="Print_Titles" localSheetId="4">'Los1 Berechnung Sonderreinigung'!$1:$6</definedName>
    <definedName name="Print_Titles" localSheetId="2">'Los1 Berechnung Unterhaltsr'!$1:$6</definedName>
    <definedName name="Print_Titles" localSheetId="1">'Los1 Kalk Unterhaltsreinigung'!$1:$10</definedName>
    <definedName name="Print_Titles" localSheetId="5">'Stundenverrechnungssatz Los1'!$1:$3</definedName>
    <definedName name="RG" localSheetId="0">[4]Angebot!$A$9:$G$31</definedName>
    <definedName name="RG" localSheetId="7">#REF!</definedName>
    <definedName name="RG">#REF!</definedName>
    <definedName name="x_seitig" localSheetId="0">#REF!</definedName>
    <definedName name="x_seitig" localSheetId="7">Häufigkeiten!#REF!</definedName>
    <definedName name="x_seitig" localSheetId="3">Häufigkeiten!#REF!</definedName>
    <definedName name="x_seitig" localSheetId="1">Häufigkeiten!#REF!</definedName>
    <definedName name="x_seitig">Häufigkeiten!#REF!</definedName>
  </definedNames>
  <calcPr calcId="145621"/>
</workbook>
</file>

<file path=xl/calcChain.xml><?xml version="1.0" encoding="utf-8"?>
<calcChain xmlns="http://schemas.openxmlformats.org/spreadsheetml/2006/main">
  <c r="D8" i="26" l="1"/>
  <c r="S97" i="10" l="1"/>
  <c r="O97" i="10"/>
  <c r="N97" i="10"/>
  <c r="S93" i="10"/>
  <c r="O93" i="10"/>
  <c r="P93" i="10" s="1"/>
  <c r="R93" i="10" s="1"/>
  <c r="Q93" i="10" s="1"/>
  <c r="N93" i="10"/>
  <c r="N24" i="10"/>
  <c r="S24" i="10"/>
  <c r="O24" i="10"/>
  <c r="AH22" i="10"/>
  <c r="AG22" i="10"/>
  <c r="AF22" i="10"/>
  <c r="S22" i="10"/>
  <c r="O22" i="10"/>
  <c r="P22" i="10" s="1"/>
  <c r="M22" i="10"/>
  <c r="N22" i="10" s="1"/>
  <c r="S16" i="10"/>
  <c r="O16" i="10"/>
  <c r="N16" i="10"/>
  <c r="P97" i="10" l="1"/>
  <c r="R97" i="10" s="1"/>
  <c r="Q97" i="10" s="1"/>
  <c r="T93" i="10"/>
  <c r="V93" i="10" s="1"/>
  <c r="U93" i="10" s="1"/>
  <c r="P24" i="10"/>
  <c r="R24" i="10" s="1"/>
  <c r="Q24" i="10" s="1"/>
  <c r="T22" i="10"/>
  <c r="V22" i="10" s="1"/>
  <c r="U22" i="10" s="1"/>
  <c r="R22" i="10"/>
  <c r="Q22" i="10" s="1"/>
  <c r="P16" i="10"/>
  <c r="R16" i="10" s="1"/>
  <c r="Q16" i="10" s="1"/>
  <c r="T97" i="10" l="1"/>
  <c r="V97" i="10" s="1"/>
  <c r="U97" i="10" s="1"/>
  <c r="T24" i="10"/>
  <c r="V24" i="10" s="1"/>
  <c r="U24" i="10" s="1"/>
  <c r="T16" i="10"/>
  <c r="V16" i="10" s="1"/>
  <c r="U16" i="10" s="1"/>
  <c r="N42" i="18"/>
  <c r="P31" i="18"/>
  <c r="U30" i="18"/>
  <c r="U29" i="18"/>
  <c r="U28" i="18"/>
  <c r="U27" i="18"/>
  <c r="H18" i="25"/>
  <c r="AB34" i="18"/>
  <c r="AA34" i="18"/>
  <c r="AB32" i="18"/>
  <c r="AA32" i="18"/>
  <c r="AB31" i="18"/>
  <c r="AA31" i="18"/>
  <c r="B12" i="18"/>
  <c r="B13" i="18" s="1"/>
  <c r="B14" i="18" s="1"/>
  <c r="B15" i="18" s="1"/>
  <c r="B16" i="18" s="1"/>
  <c r="B17" i="18" s="1"/>
  <c r="B18" i="18" s="1"/>
  <c r="B19" i="18" s="1"/>
  <c r="B20" i="18" s="1"/>
  <c r="B21" i="18" s="1"/>
  <c r="B22" i="18" s="1"/>
  <c r="B23" i="18" s="1"/>
  <c r="B24" i="18" s="1"/>
  <c r="B25" i="18" s="1"/>
  <c r="B26" i="18" s="1"/>
  <c r="B27" i="18" s="1"/>
  <c r="B28" i="18" s="1"/>
  <c r="B29" i="18" s="1"/>
  <c r="B30" i="18" s="1"/>
  <c r="B31" i="18" s="1"/>
  <c r="B32" i="18" s="1"/>
  <c r="B33" i="18" s="1"/>
  <c r="B34" i="18" s="1"/>
  <c r="B35" i="18" s="1"/>
  <c r="B36" i="18" s="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O39" i="18"/>
  <c r="S39" i="18"/>
  <c r="O40" i="18"/>
  <c r="S40" i="18"/>
  <c r="O41" i="18"/>
  <c r="P41" i="18" s="1"/>
  <c r="R41" i="18" s="1"/>
  <c r="S41" i="18"/>
  <c r="V46" i="18"/>
  <c r="S47" i="18"/>
  <c r="V47" i="18" s="1"/>
  <c r="S48" i="18"/>
  <c r="V48" i="18" s="1"/>
  <c r="N58" i="18"/>
  <c r="O58" i="18"/>
  <c r="P58" i="18"/>
  <c r="R58" i="18" s="1"/>
  <c r="Q58" i="18" s="1"/>
  <c r="S58" i="18"/>
  <c r="T58" i="18"/>
  <c r="V58" i="18" s="1"/>
  <c r="U58" i="18" s="1"/>
  <c r="N59" i="18"/>
  <c r="O59" i="18"/>
  <c r="S59" i="18"/>
  <c r="N60" i="18"/>
  <c r="O60" i="18"/>
  <c r="S60" i="18"/>
  <c r="N61" i="18"/>
  <c r="O61" i="18"/>
  <c r="P61" i="18" s="1"/>
  <c r="R61" i="18" s="1"/>
  <c r="Q61" i="18" s="1"/>
  <c r="S61" i="18"/>
  <c r="N62" i="18"/>
  <c r="O62" i="18"/>
  <c r="P62" i="18"/>
  <c r="R62" i="18" s="1"/>
  <c r="Q62" i="18" s="1"/>
  <c r="S62" i="18"/>
  <c r="T62" i="18"/>
  <c r="V62" i="18" s="1"/>
  <c r="U62" i="18" s="1"/>
  <c r="N63" i="18"/>
  <c r="O63" i="18"/>
  <c r="S63" i="18"/>
  <c r="N64" i="18"/>
  <c r="O64" i="18"/>
  <c r="S64" i="18"/>
  <c r="N65" i="18"/>
  <c r="O65" i="18"/>
  <c r="P65" i="18" s="1"/>
  <c r="R65" i="18" s="1"/>
  <c r="Q65" i="18" s="1"/>
  <c r="S65" i="18"/>
  <c r="N66" i="18"/>
  <c r="O66" i="18"/>
  <c r="P66" i="18"/>
  <c r="R66" i="18" s="1"/>
  <c r="Q66" i="18" s="1"/>
  <c r="S66" i="18"/>
  <c r="T66" i="18"/>
  <c r="V66" i="18" s="1"/>
  <c r="U66" i="18" s="1"/>
  <c r="N67" i="18"/>
  <c r="O67" i="18"/>
  <c r="S67" i="18"/>
  <c r="N68" i="18"/>
  <c r="O68" i="18"/>
  <c r="S68" i="18"/>
  <c r="N69" i="18"/>
  <c r="O69" i="18"/>
  <c r="P69" i="18" s="1"/>
  <c r="R69" i="18" s="1"/>
  <c r="Q69" i="18" s="1"/>
  <c r="S69" i="18"/>
  <c r="N70" i="18"/>
  <c r="O70" i="18"/>
  <c r="P70" i="18"/>
  <c r="R70" i="18" s="1"/>
  <c r="Q70" i="18" s="1"/>
  <c r="S70" i="18"/>
  <c r="T70" i="18"/>
  <c r="V70" i="18" s="1"/>
  <c r="U70" i="18" s="1"/>
  <c r="N71" i="18"/>
  <c r="O71" i="18"/>
  <c r="S71" i="18"/>
  <c r="N72" i="18"/>
  <c r="O72" i="18"/>
  <c r="S72" i="18"/>
  <c r="N73" i="18"/>
  <c r="O73" i="18"/>
  <c r="P73" i="18" s="1"/>
  <c r="R73" i="18" s="1"/>
  <c r="Q73" i="18" s="1"/>
  <c r="S73" i="18"/>
  <c r="N74" i="18"/>
  <c r="O74" i="18"/>
  <c r="P74" i="18"/>
  <c r="R74" i="18" s="1"/>
  <c r="Q74" i="18" s="1"/>
  <c r="S74" i="18"/>
  <c r="T74" i="18"/>
  <c r="V74" i="18" s="1"/>
  <c r="U74" i="18" s="1"/>
  <c r="N75" i="18"/>
  <c r="O75" i="18"/>
  <c r="S75" i="18"/>
  <c r="N76" i="18"/>
  <c r="O76" i="18"/>
  <c r="S76" i="18"/>
  <c r="N77" i="18"/>
  <c r="O77" i="18"/>
  <c r="P77" i="18" s="1"/>
  <c r="R77" i="18" s="1"/>
  <c r="Q77" i="18" s="1"/>
  <c r="S77" i="18"/>
  <c r="N78" i="18"/>
  <c r="O78" i="18"/>
  <c r="P78" i="18"/>
  <c r="R78" i="18" s="1"/>
  <c r="Q78" i="18" s="1"/>
  <c r="S78" i="18"/>
  <c r="T78" i="18"/>
  <c r="V78" i="18" s="1"/>
  <c r="U78" i="18" s="1"/>
  <c r="N79" i="18"/>
  <c r="O79" i="18"/>
  <c r="S79" i="18"/>
  <c r="N80" i="18"/>
  <c r="O80" i="18"/>
  <c r="S80" i="18"/>
  <c r="N81" i="18"/>
  <c r="O81" i="18"/>
  <c r="P81" i="18" s="1"/>
  <c r="R81" i="18" s="1"/>
  <c r="Q81" i="18" s="1"/>
  <c r="S81" i="18"/>
  <c r="N82" i="18"/>
  <c r="O82" i="18"/>
  <c r="P82" i="18"/>
  <c r="R82" i="18" s="1"/>
  <c r="Q82" i="18" s="1"/>
  <c r="S82" i="18"/>
  <c r="T82" i="18"/>
  <c r="V82" i="18" s="1"/>
  <c r="U82" i="18" s="1"/>
  <c r="N83" i="18"/>
  <c r="O83" i="18"/>
  <c r="S83" i="18"/>
  <c r="N84" i="18"/>
  <c r="O84" i="18"/>
  <c r="S84" i="18"/>
  <c r="N85" i="18"/>
  <c r="O85" i="18"/>
  <c r="P85" i="18" s="1"/>
  <c r="R85" i="18" s="1"/>
  <c r="Q85" i="18" s="1"/>
  <c r="S85" i="18"/>
  <c r="N86" i="18"/>
  <c r="O86" i="18"/>
  <c r="P86" i="18"/>
  <c r="R86" i="18" s="1"/>
  <c r="Q86" i="18" s="1"/>
  <c r="S86" i="18"/>
  <c r="T86" i="18"/>
  <c r="V86" i="18" s="1"/>
  <c r="U86" i="18" s="1"/>
  <c r="N87" i="18"/>
  <c r="O87" i="18"/>
  <c r="S87" i="18"/>
  <c r="N88" i="18"/>
  <c r="O88" i="18"/>
  <c r="S88" i="18"/>
  <c r="N89" i="18"/>
  <c r="O89" i="18"/>
  <c r="P89" i="18" s="1"/>
  <c r="R89" i="18" s="1"/>
  <c r="Q89" i="18" s="1"/>
  <c r="S89" i="18"/>
  <c r="N90" i="18"/>
  <c r="O90" i="18"/>
  <c r="P90" i="18"/>
  <c r="R90" i="18" s="1"/>
  <c r="Q90" i="18" s="1"/>
  <c r="S90" i="18"/>
  <c r="T90" i="18"/>
  <c r="V90" i="18" s="1"/>
  <c r="U90" i="18" s="1"/>
  <c r="N91" i="18"/>
  <c r="O91" i="18"/>
  <c r="S91" i="18"/>
  <c r="N92" i="18"/>
  <c r="O92" i="18"/>
  <c r="S92" i="18"/>
  <c r="N93" i="18"/>
  <c r="O93" i="18"/>
  <c r="P93" i="18" s="1"/>
  <c r="R93" i="18" s="1"/>
  <c r="Q93" i="18" s="1"/>
  <c r="S93" i="18"/>
  <c r="N94" i="18"/>
  <c r="O94" i="18"/>
  <c r="P94" i="18"/>
  <c r="R94" i="18" s="1"/>
  <c r="Q94" i="18" s="1"/>
  <c r="S94" i="18"/>
  <c r="N95" i="18"/>
  <c r="O95" i="18"/>
  <c r="S95" i="18"/>
  <c r="N96" i="18"/>
  <c r="O96" i="18"/>
  <c r="P96" i="18"/>
  <c r="R96" i="18" s="1"/>
  <c r="S96" i="18"/>
  <c r="T96" i="18"/>
  <c r="V96" i="18" s="1"/>
  <c r="S38" i="18"/>
  <c r="S37" i="18"/>
  <c r="S36" i="18"/>
  <c r="S30" i="18"/>
  <c r="S29" i="18"/>
  <c r="S28" i="18"/>
  <c r="S27" i="18"/>
  <c r="O27" i="18"/>
  <c r="O28" i="18"/>
  <c r="T28" i="18" s="1"/>
  <c r="O29" i="18"/>
  <c r="O30" i="18"/>
  <c r="O36" i="18"/>
  <c r="O37" i="18"/>
  <c r="O38" i="18"/>
  <c r="AB134" i="18"/>
  <c r="AA134" i="18"/>
  <c r="V134" i="18"/>
  <c r="U134" i="18"/>
  <c r="T134" i="18"/>
  <c r="S134" i="18"/>
  <c r="R134" i="18"/>
  <c r="Q134" i="18"/>
  <c r="P134" i="18"/>
  <c r="N134" i="18"/>
  <c r="L134" i="18"/>
  <c r="AB133" i="18"/>
  <c r="AA133" i="18"/>
  <c r="V133" i="18"/>
  <c r="U133" i="18"/>
  <c r="T133" i="18"/>
  <c r="S133" i="18"/>
  <c r="R133" i="18"/>
  <c r="Q133" i="18"/>
  <c r="P133" i="18"/>
  <c r="N133" i="18"/>
  <c r="L133" i="18"/>
  <c r="AB132" i="18"/>
  <c r="AA132" i="18"/>
  <c r="V132" i="18"/>
  <c r="U132" i="18"/>
  <c r="T132" i="18"/>
  <c r="S132" i="18"/>
  <c r="R132" i="18"/>
  <c r="Q132" i="18"/>
  <c r="P132" i="18"/>
  <c r="N132" i="18"/>
  <c r="L132" i="18"/>
  <c r="AB131" i="18"/>
  <c r="AA131" i="18"/>
  <c r="V131" i="18"/>
  <c r="U131" i="18"/>
  <c r="T131" i="18"/>
  <c r="S131" i="18"/>
  <c r="R131" i="18"/>
  <c r="Q131" i="18"/>
  <c r="P131" i="18"/>
  <c r="N131" i="18"/>
  <c r="L131" i="18"/>
  <c r="AB130" i="18"/>
  <c r="AA130" i="18"/>
  <c r="V130" i="18"/>
  <c r="U130" i="18"/>
  <c r="T130" i="18"/>
  <c r="S130" i="18"/>
  <c r="R130" i="18"/>
  <c r="Q130" i="18"/>
  <c r="P130" i="18"/>
  <c r="N130" i="18"/>
  <c r="L130" i="18"/>
  <c r="AB129" i="18"/>
  <c r="AA129" i="18"/>
  <c r="V129" i="18"/>
  <c r="U129" i="18"/>
  <c r="T129" i="18"/>
  <c r="S129" i="18"/>
  <c r="R129" i="18"/>
  <c r="Q129" i="18"/>
  <c r="P129" i="18"/>
  <c r="N129" i="18"/>
  <c r="L129" i="18"/>
  <c r="AB128" i="18"/>
  <c r="AA128" i="18"/>
  <c r="V128" i="18"/>
  <c r="U128" i="18"/>
  <c r="T128" i="18"/>
  <c r="S128" i="18"/>
  <c r="R128" i="18"/>
  <c r="Q128" i="18"/>
  <c r="P128" i="18"/>
  <c r="N128" i="18"/>
  <c r="L128" i="18"/>
  <c r="AB127" i="18"/>
  <c r="AA127" i="18"/>
  <c r="V127" i="18"/>
  <c r="U127" i="18"/>
  <c r="T127" i="18"/>
  <c r="S127" i="18"/>
  <c r="R127" i="18"/>
  <c r="Q127" i="18"/>
  <c r="P127" i="18"/>
  <c r="N127" i="18"/>
  <c r="L127" i="18"/>
  <c r="AB126" i="18"/>
  <c r="AA126" i="18"/>
  <c r="V126" i="18"/>
  <c r="U126" i="18"/>
  <c r="T126" i="18"/>
  <c r="S126" i="18"/>
  <c r="R126" i="18"/>
  <c r="Q126" i="18"/>
  <c r="P126" i="18"/>
  <c r="N126" i="18"/>
  <c r="L126" i="18"/>
  <c r="AB125" i="18"/>
  <c r="AA125" i="18"/>
  <c r="V125" i="18"/>
  <c r="U125" i="18"/>
  <c r="T125" i="18"/>
  <c r="S125" i="18"/>
  <c r="R125" i="18"/>
  <c r="Q125" i="18"/>
  <c r="P125" i="18"/>
  <c r="N125" i="18"/>
  <c r="L125" i="18"/>
  <c r="AB124" i="18"/>
  <c r="AA124" i="18"/>
  <c r="V124" i="18"/>
  <c r="U124" i="18"/>
  <c r="T124" i="18"/>
  <c r="S124" i="18"/>
  <c r="R124" i="18"/>
  <c r="Q124" i="18"/>
  <c r="P124" i="18"/>
  <c r="N124" i="18"/>
  <c r="L124" i="18"/>
  <c r="AB123" i="18"/>
  <c r="AA123" i="18"/>
  <c r="V123" i="18"/>
  <c r="U123" i="18"/>
  <c r="T123" i="18"/>
  <c r="S123" i="18"/>
  <c r="R123" i="18"/>
  <c r="Q123" i="18"/>
  <c r="P123" i="18"/>
  <c r="N123" i="18"/>
  <c r="L123" i="18"/>
  <c r="AB122" i="18"/>
  <c r="AA122" i="18"/>
  <c r="V122" i="18"/>
  <c r="U122" i="18"/>
  <c r="T122" i="18"/>
  <c r="S122" i="18"/>
  <c r="R122" i="18"/>
  <c r="Q122" i="18"/>
  <c r="P122" i="18"/>
  <c r="N122" i="18"/>
  <c r="L122" i="18"/>
  <c r="AB121" i="18"/>
  <c r="AA121" i="18"/>
  <c r="V121" i="18"/>
  <c r="U121" i="18"/>
  <c r="T121" i="18"/>
  <c r="S121" i="18"/>
  <c r="R121" i="18"/>
  <c r="Q121" i="18"/>
  <c r="P121" i="18"/>
  <c r="N121" i="18"/>
  <c r="L121" i="18"/>
  <c r="AB120" i="18"/>
  <c r="AA120" i="18"/>
  <c r="V120" i="18"/>
  <c r="U120" i="18"/>
  <c r="T120" i="18"/>
  <c r="S120" i="18"/>
  <c r="R120" i="18"/>
  <c r="Q120" i="18"/>
  <c r="P120" i="18"/>
  <c r="N120" i="18"/>
  <c r="L120" i="18"/>
  <c r="AB119" i="18"/>
  <c r="AA119" i="18"/>
  <c r="V119" i="18"/>
  <c r="U119" i="18"/>
  <c r="T119" i="18"/>
  <c r="S119" i="18"/>
  <c r="R119" i="18"/>
  <c r="Q119" i="18"/>
  <c r="P119" i="18"/>
  <c r="N119" i="18"/>
  <c r="L119" i="18"/>
  <c r="AB118" i="18"/>
  <c r="AA118" i="18"/>
  <c r="V118" i="18"/>
  <c r="U118" i="18"/>
  <c r="T118" i="18"/>
  <c r="S118" i="18"/>
  <c r="R118" i="18"/>
  <c r="Q118" i="18"/>
  <c r="P118" i="18"/>
  <c r="N118" i="18"/>
  <c r="L118" i="18"/>
  <c r="AB117" i="18"/>
  <c r="AA117" i="18"/>
  <c r="V117" i="18"/>
  <c r="U117" i="18"/>
  <c r="T117" i="18"/>
  <c r="S117" i="18"/>
  <c r="R117" i="18"/>
  <c r="Q117" i="18"/>
  <c r="P117" i="18"/>
  <c r="N117" i="18"/>
  <c r="L117" i="18"/>
  <c r="AB116" i="18"/>
  <c r="AA116" i="18"/>
  <c r="V116" i="18"/>
  <c r="U116" i="18"/>
  <c r="T116" i="18"/>
  <c r="S116" i="18"/>
  <c r="R116" i="18"/>
  <c r="Q116" i="18"/>
  <c r="P116" i="18"/>
  <c r="N116" i="18"/>
  <c r="L116" i="18"/>
  <c r="AB115" i="18"/>
  <c r="AA115" i="18"/>
  <c r="V115" i="18"/>
  <c r="U115" i="18"/>
  <c r="T115" i="18"/>
  <c r="S115" i="18"/>
  <c r="R115" i="18"/>
  <c r="Q115" i="18"/>
  <c r="P115" i="18"/>
  <c r="N115" i="18"/>
  <c r="L115" i="18"/>
  <c r="AB114" i="18"/>
  <c r="AA114" i="18"/>
  <c r="V114" i="18"/>
  <c r="U114" i="18"/>
  <c r="T114" i="18"/>
  <c r="S114" i="18"/>
  <c r="R114" i="18"/>
  <c r="Q114" i="18"/>
  <c r="P114" i="18"/>
  <c r="N114" i="18"/>
  <c r="L114" i="18"/>
  <c r="AB113" i="18"/>
  <c r="AA113" i="18"/>
  <c r="V113" i="18"/>
  <c r="U113" i="18"/>
  <c r="T113" i="18"/>
  <c r="S113" i="18"/>
  <c r="R113" i="18"/>
  <c r="Q113" i="18"/>
  <c r="P113" i="18"/>
  <c r="N113" i="18"/>
  <c r="L113" i="18"/>
  <c r="AB112" i="18"/>
  <c r="AA112" i="18"/>
  <c r="V112" i="18"/>
  <c r="U112" i="18"/>
  <c r="T112" i="18"/>
  <c r="S112" i="18"/>
  <c r="R112" i="18"/>
  <c r="Q112" i="18"/>
  <c r="P112" i="18"/>
  <c r="N112" i="18"/>
  <c r="L112" i="18"/>
  <c r="AB111" i="18"/>
  <c r="AA111" i="18"/>
  <c r="V111" i="18"/>
  <c r="U111" i="18"/>
  <c r="T111" i="18"/>
  <c r="S111" i="18"/>
  <c r="R111" i="18"/>
  <c r="Q111" i="18"/>
  <c r="P111" i="18"/>
  <c r="N111" i="18"/>
  <c r="L111" i="18"/>
  <c r="AB110" i="18"/>
  <c r="AA110" i="18"/>
  <c r="V110" i="18"/>
  <c r="U110" i="18"/>
  <c r="T110" i="18"/>
  <c r="S110" i="18"/>
  <c r="R110" i="18"/>
  <c r="Q110" i="18"/>
  <c r="P110" i="18"/>
  <c r="N110" i="18"/>
  <c r="L110" i="18"/>
  <c r="AB109" i="18"/>
  <c r="AA109" i="18"/>
  <c r="V109" i="18"/>
  <c r="U109" i="18"/>
  <c r="T109" i="18"/>
  <c r="S109" i="18"/>
  <c r="R109" i="18"/>
  <c r="Q109" i="18"/>
  <c r="P109" i="18"/>
  <c r="N109" i="18"/>
  <c r="L109" i="18"/>
  <c r="AB108" i="18"/>
  <c r="AA108" i="18"/>
  <c r="V108" i="18"/>
  <c r="U108" i="18"/>
  <c r="T108" i="18"/>
  <c r="S108" i="18"/>
  <c r="R108" i="18"/>
  <c r="Q108" i="18"/>
  <c r="P108" i="18"/>
  <c r="N108" i="18"/>
  <c r="L108" i="18"/>
  <c r="AB107" i="18"/>
  <c r="AA107" i="18"/>
  <c r="V107" i="18"/>
  <c r="U107" i="18"/>
  <c r="T107" i="18"/>
  <c r="S107" i="18"/>
  <c r="R107" i="18"/>
  <c r="Q107" i="18"/>
  <c r="P107" i="18"/>
  <c r="N107" i="18"/>
  <c r="L107" i="18"/>
  <c r="AB106" i="18"/>
  <c r="AA106" i="18"/>
  <c r="V106" i="18"/>
  <c r="U106" i="18"/>
  <c r="T106" i="18"/>
  <c r="S106" i="18"/>
  <c r="R106" i="18"/>
  <c r="Q106" i="18"/>
  <c r="P106" i="18"/>
  <c r="N106" i="18"/>
  <c r="L106" i="18"/>
  <c r="AB105" i="18"/>
  <c r="AA105" i="18"/>
  <c r="V105" i="18"/>
  <c r="U105" i="18"/>
  <c r="T105" i="18"/>
  <c r="S105" i="18"/>
  <c r="R105" i="18"/>
  <c r="Q105" i="18"/>
  <c r="P105" i="18"/>
  <c r="N105" i="18"/>
  <c r="L105" i="18"/>
  <c r="AB104" i="18"/>
  <c r="AA104" i="18"/>
  <c r="V104" i="18"/>
  <c r="U104" i="18"/>
  <c r="T104" i="18"/>
  <c r="S104" i="18"/>
  <c r="R104" i="18"/>
  <c r="Q104" i="18"/>
  <c r="P104" i="18"/>
  <c r="N104" i="18"/>
  <c r="L104" i="18"/>
  <c r="AB103" i="18"/>
  <c r="AA103" i="18"/>
  <c r="V103" i="18"/>
  <c r="U103" i="18"/>
  <c r="T103" i="18"/>
  <c r="S103" i="18"/>
  <c r="R103" i="18"/>
  <c r="Q103" i="18"/>
  <c r="P103" i="18"/>
  <c r="N103" i="18"/>
  <c r="L103" i="18"/>
  <c r="AB102" i="18"/>
  <c r="AA102" i="18"/>
  <c r="V102" i="18"/>
  <c r="U102" i="18"/>
  <c r="T102" i="18"/>
  <c r="S102" i="18"/>
  <c r="R102" i="18"/>
  <c r="Q102" i="18"/>
  <c r="P102" i="18"/>
  <c r="N102" i="18"/>
  <c r="L102" i="18"/>
  <c r="AB101" i="18"/>
  <c r="AA101" i="18"/>
  <c r="V101" i="18"/>
  <c r="U101" i="18"/>
  <c r="T101" i="18"/>
  <c r="S101" i="18"/>
  <c r="R101" i="18"/>
  <c r="Q101" i="18"/>
  <c r="P101" i="18"/>
  <c r="N101" i="18"/>
  <c r="L101" i="18"/>
  <c r="AB100" i="18"/>
  <c r="AA100" i="18"/>
  <c r="V100" i="18"/>
  <c r="U100" i="18"/>
  <c r="T100" i="18"/>
  <c r="S100" i="18"/>
  <c r="R100" i="18"/>
  <c r="Q100" i="18"/>
  <c r="P100" i="18"/>
  <c r="N100" i="18"/>
  <c r="L100" i="18"/>
  <c r="AB99" i="18"/>
  <c r="AA99" i="18"/>
  <c r="V99" i="18"/>
  <c r="U99" i="18"/>
  <c r="T99" i="18"/>
  <c r="S99" i="18"/>
  <c r="R99" i="18"/>
  <c r="Q99" i="18"/>
  <c r="P99" i="18"/>
  <c r="N99" i="18"/>
  <c r="L99" i="18"/>
  <c r="AB98" i="18"/>
  <c r="AA98" i="18"/>
  <c r="V98" i="18"/>
  <c r="U98" i="18"/>
  <c r="T98" i="18"/>
  <c r="S98" i="18"/>
  <c r="R98" i="18"/>
  <c r="Q98" i="18"/>
  <c r="P98" i="18"/>
  <c r="N98" i="18"/>
  <c r="L98" i="18"/>
  <c r="AB97" i="18"/>
  <c r="AA97" i="18"/>
  <c r="V97" i="18"/>
  <c r="U97" i="18"/>
  <c r="T97" i="18"/>
  <c r="S97" i="18"/>
  <c r="R97" i="18"/>
  <c r="Q97" i="18"/>
  <c r="P97" i="18"/>
  <c r="N97" i="18"/>
  <c r="L97" i="18"/>
  <c r="AB96" i="18"/>
  <c r="AA96" i="18"/>
  <c r="AB95" i="18"/>
  <c r="AA95" i="18"/>
  <c r="AB94" i="18"/>
  <c r="AA94" i="18"/>
  <c r="AB93" i="18"/>
  <c r="AA93" i="18"/>
  <c r="AB92" i="18"/>
  <c r="AA92" i="18"/>
  <c r="AB91" i="18"/>
  <c r="AA91" i="18"/>
  <c r="AB90" i="18"/>
  <c r="AA90" i="18"/>
  <c r="AB89" i="18"/>
  <c r="AA89" i="18"/>
  <c r="AB88" i="18"/>
  <c r="AA88" i="18"/>
  <c r="AB87" i="18"/>
  <c r="AA87" i="18"/>
  <c r="AB86" i="18"/>
  <c r="AA86" i="18"/>
  <c r="AB85" i="18"/>
  <c r="AA85" i="18"/>
  <c r="AB84" i="18"/>
  <c r="AA84" i="18"/>
  <c r="AB83" i="18"/>
  <c r="AA83" i="18"/>
  <c r="AB82" i="18"/>
  <c r="AA82" i="18"/>
  <c r="AB81" i="18"/>
  <c r="AA81" i="18"/>
  <c r="AB80" i="18"/>
  <c r="AA80" i="18"/>
  <c r="AB79" i="18"/>
  <c r="AA79" i="18"/>
  <c r="AB78" i="18"/>
  <c r="AA78" i="18"/>
  <c r="AB77" i="18"/>
  <c r="AA77" i="18"/>
  <c r="AB76" i="18"/>
  <c r="AA76" i="18"/>
  <c r="AB75" i="18"/>
  <c r="AA75" i="18"/>
  <c r="AB74" i="18"/>
  <c r="AA74" i="18"/>
  <c r="AB73" i="18"/>
  <c r="AA73" i="18"/>
  <c r="AB72" i="18"/>
  <c r="AA72" i="18"/>
  <c r="AB71" i="18"/>
  <c r="AA71" i="18"/>
  <c r="AB70" i="18"/>
  <c r="AA70" i="18"/>
  <c r="AB69" i="18"/>
  <c r="AA69" i="18"/>
  <c r="AB68" i="18"/>
  <c r="AA68" i="18"/>
  <c r="AB67" i="18"/>
  <c r="AA67" i="18"/>
  <c r="AB66" i="18"/>
  <c r="AA66" i="18"/>
  <c r="AB65" i="18"/>
  <c r="AA65" i="18"/>
  <c r="AB64" i="18"/>
  <c r="AA64" i="18"/>
  <c r="AB63" i="18"/>
  <c r="AA63" i="18"/>
  <c r="AB62" i="18"/>
  <c r="AA62" i="18"/>
  <c r="AB61" i="18"/>
  <c r="AA61" i="18"/>
  <c r="AB60" i="18"/>
  <c r="AA60" i="18"/>
  <c r="AB59" i="18"/>
  <c r="AA59" i="18"/>
  <c r="AB58" i="18"/>
  <c r="AA58" i="18"/>
  <c r="AB57" i="18"/>
  <c r="AA57" i="18"/>
  <c r="AB56" i="18"/>
  <c r="AA56" i="18"/>
  <c r="AB55" i="18"/>
  <c r="AA55" i="18"/>
  <c r="AB54" i="18"/>
  <c r="AA54" i="18"/>
  <c r="AB53" i="18"/>
  <c r="AA53" i="18"/>
  <c r="AB52" i="18"/>
  <c r="AA52" i="18"/>
  <c r="AB51" i="18"/>
  <c r="AA51" i="18"/>
  <c r="AB50" i="18"/>
  <c r="AA50" i="18"/>
  <c r="AB49" i="18"/>
  <c r="AA49" i="18"/>
  <c r="AB48" i="18"/>
  <c r="AA48" i="18"/>
  <c r="AB47" i="18"/>
  <c r="AA47" i="18"/>
  <c r="AB46" i="18"/>
  <c r="AA46" i="18"/>
  <c r="AB45" i="18"/>
  <c r="AA45" i="18"/>
  <c r="AB44" i="18"/>
  <c r="AA44" i="18"/>
  <c r="AB43" i="18"/>
  <c r="AA43" i="18"/>
  <c r="AB42" i="18"/>
  <c r="AA42" i="18"/>
  <c r="AB41" i="18"/>
  <c r="AA41" i="18"/>
  <c r="AB40" i="18"/>
  <c r="AA40" i="18"/>
  <c r="AB39" i="18"/>
  <c r="AA39" i="18"/>
  <c r="AB38" i="18"/>
  <c r="AA38" i="18"/>
  <c r="AB37" i="18"/>
  <c r="AA37" i="18"/>
  <c r="AB36" i="18"/>
  <c r="AA36" i="18"/>
  <c r="AB35" i="18"/>
  <c r="AA35" i="18"/>
  <c r="AH33" i="10"/>
  <c r="AG33" i="10"/>
  <c r="AF33" i="10"/>
  <c r="S33" i="10"/>
  <c r="O33" i="10"/>
  <c r="M33" i="10"/>
  <c r="AH31" i="10"/>
  <c r="AG31" i="10"/>
  <c r="AF31" i="10"/>
  <c r="S31" i="10"/>
  <c r="O31" i="10"/>
  <c r="M31" i="10"/>
  <c r="AH29" i="10"/>
  <c r="AG29" i="10"/>
  <c r="AF29" i="10"/>
  <c r="S29" i="10"/>
  <c r="O29" i="10"/>
  <c r="M29" i="10"/>
  <c r="AH27" i="10"/>
  <c r="AG27" i="10"/>
  <c r="AF27" i="10"/>
  <c r="S27" i="10"/>
  <c r="O27" i="10"/>
  <c r="M27" i="10"/>
  <c r="AH25" i="10"/>
  <c r="AG25" i="10"/>
  <c r="AF25" i="10"/>
  <c r="S25" i="10"/>
  <c r="O25" i="10"/>
  <c r="M25" i="10"/>
  <c r="AH19" i="10"/>
  <c r="AG19" i="10"/>
  <c r="AF19" i="10"/>
  <c r="S19" i="10"/>
  <c r="O19" i="10"/>
  <c r="M19" i="10"/>
  <c r="AH17" i="10"/>
  <c r="AG17" i="10"/>
  <c r="AF17" i="10"/>
  <c r="S17" i="10"/>
  <c r="O17" i="10"/>
  <c r="M17" i="10"/>
  <c r="AH13" i="10"/>
  <c r="AG13" i="10"/>
  <c r="AF13" i="10"/>
  <c r="S13" i="10"/>
  <c r="O13" i="10"/>
  <c r="M13" i="10"/>
  <c r="L110" i="10"/>
  <c r="T27" i="18" l="1"/>
  <c r="T30" i="18"/>
  <c r="T29" i="18"/>
  <c r="Q96" i="18"/>
  <c r="T94" i="18"/>
  <c r="V94" i="18" s="1"/>
  <c r="U94" i="18" s="1"/>
  <c r="U96" i="18"/>
  <c r="Q92" i="18"/>
  <c r="T41" i="18"/>
  <c r="V41" i="18" s="1"/>
  <c r="U41" i="18" s="1"/>
  <c r="P95" i="18"/>
  <c r="R95" i="18" s="1"/>
  <c r="Q95" i="18" s="1"/>
  <c r="T92" i="18"/>
  <c r="V92" i="18" s="1"/>
  <c r="P92" i="18"/>
  <c r="R92" i="18" s="1"/>
  <c r="T88" i="18"/>
  <c r="V88" i="18" s="1"/>
  <c r="P88" i="18"/>
  <c r="R88" i="18" s="1"/>
  <c r="Q88" i="18" s="1"/>
  <c r="T84" i="18"/>
  <c r="V84" i="18" s="1"/>
  <c r="P84" i="18"/>
  <c r="R84" i="18" s="1"/>
  <c r="Q84" i="18" s="1"/>
  <c r="T80" i="18"/>
  <c r="V80" i="18" s="1"/>
  <c r="P80" i="18"/>
  <c r="R80" i="18" s="1"/>
  <c r="Q80" i="18" s="1"/>
  <c r="T76" i="18"/>
  <c r="V76" i="18" s="1"/>
  <c r="P76" i="18"/>
  <c r="R76" i="18" s="1"/>
  <c r="Q76" i="18" s="1"/>
  <c r="T72" i="18"/>
  <c r="V72" i="18" s="1"/>
  <c r="P72" i="18"/>
  <c r="R72" i="18" s="1"/>
  <c r="Q72" i="18" s="1"/>
  <c r="T68" i="18"/>
  <c r="V68" i="18" s="1"/>
  <c r="P68" i="18"/>
  <c r="R68" i="18" s="1"/>
  <c r="Q68" i="18" s="1"/>
  <c r="T64" i="18"/>
  <c r="V64" i="18" s="1"/>
  <c r="U64" i="18" s="1"/>
  <c r="P64" i="18"/>
  <c r="R64" i="18" s="1"/>
  <c r="Q64" i="18" s="1"/>
  <c r="T60" i="18"/>
  <c r="V60" i="18" s="1"/>
  <c r="P60" i="18"/>
  <c r="R60" i="18" s="1"/>
  <c r="Q60" i="18" s="1"/>
  <c r="R48" i="18"/>
  <c r="V44" i="18"/>
  <c r="P40" i="18"/>
  <c r="R40" i="18" s="1"/>
  <c r="T91" i="18"/>
  <c r="V91" i="18" s="1"/>
  <c r="U91" i="18" s="1"/>
  <c r="P91" i="18"/>
  <c r="R91" i="18" s="1"/>
  <c r="Q91" i="18" s="1"/>
  <c r="P87" i="18"/>
  <c r="R87" i="18" s="1"/>
  <c r="Q87" i="18" s="1"/>
  <c r="T83" i="18"/>
  <c r="P83" i="18"/>
  <c r="R83" i="18" s="1"/>
  <c r="Q83" i="18" s="1"/>
  <c r="P79" i="18"/>
  <c r="R79" i="18" s="1"/>
  <c r="Q79" i="18" s="1"/>
  <c r="T75" i="18"/>
  <c r="V75" i="18" s="1"/>
  <c r="U75" i="18" s="1"/>
  <c r="P75" i="18"/>
  <c r="R75" i="18" s="1"/>
  <c r="Q75" i="18" s="1"/>
  <c r="P71" i="18"/>
  <c r="R71" i="18" s="1"/>
  <c r="Q71" i="18" s="1"/>
  <c r="T67" i="18"/>
  <c r="P67" i="18"/>
  <c r="R67" i="18" s="1"/>
  <c r="Q67" i="18" s="1"/>
  <c r="P63" i="18"/>
  <c r="R63" i="18" s="1"/>
  <c r="Q63" i="18" s="1"/>
  <c r="T59" i="18"/>
  <c r="V59" i="18" s="1"/>
  <c r="U59" i="18" s="1"/>
  <c r="P59" i="18"/>
  <c r="R59" i="18" s="1"/>
  <c r="Q59" i="18" s="1"/>
  <c r="R47" i="18"/>
  <c r="V43" i="18"/>
  <c r="P39" i="18"/>
  <c r="R39" i="18" s="1"/>
  <c r="T93" i="18"/>
  <c r="V93" i="18" s="1"/>
  <c r="U93" i="18" s="1"/>
  <c r="U92" i="18"/>
  <c r="T89" i="18"/>
  <c r="V89" i="18" s="1"/>
  <c r="U89" i="18" s="1"/>
  <c r="U88" i="18"/>
  <c r="T85" i="18"/>
  <c r="V85" i="18" s="1"/>
  <c r="U85" i="18" s="1"/>
  <c r="U84" i="18"/>
  <c r="V83" i="18"/>
  <c r="U83" i="18" s="1"/>
  <c r="T81" i="18"/>
  <c r="V81" i="18" s="1"/>
  <c r="U81" i="18" s="1"/>
  <c r="U80" i="18"/>
  <c r="T77" i="18"/>
  <c r="V77" i="18" s="1"/>
  <c r="U77" i="18" s="1"/>
  <c r="U76" i="18"/>
  <c r="T73" i="18"/>
  <c r="V73" i="18" s="1"/>
  <c r="U73" i="18" s="1"/>
  <c r="U72" i="18"/>
  <c r="T69" i="18"/>
  <c r="V69" i="18" s="1"/>
  <c r="U69" i="18" s="1"/>
  <c r="U68" i="18"/>
  <c r="V67" i="18"/>
  <c r="U67" i="18" s="1"/>
  <c r="T65" i="18"/>
  <c r="V65" i="18" s="1"/>
  <c r="U65" i="18" s="1"/>
  <c r="T61" i="18"/>
  <c r="V61" i="18" s="1"/>
  <c r="U61" i="18" s="1"/>
  <c r="U60" i="18"/>
  <c r="P36" i="18"/>
  <c r="P38" i="18"/>
  <c r="T38" i="18" s="1"/>
  <c r="V38" i="18" s="1"/>
  <c r="U38" i="18" s="1"/>
  <c r="P37" i="18"/>
  <c r="R37" i="18" s="1"/>
  <c r="N33" i="10"/>
  <c r="P33" i="10"/>
  <c r="R33" i="10" s="1"/>
  <c r="Q33" i="10" s="1"/>
  <c r="N31" i="10"/>
  <c r="P31" i="10"/>
  <c r="N29" i="10"/>
  <c r="P29" i="10"/>
  <c r="R29" i="10" s="1"/>
  <c r="Q29" i="10" s="1"/>
  <c r="N27" i="10"/>
  <c r="P27" i="10"/>
  <c r="N25" i="10"/>
  <c r="P25" i="10"/>
  <c r="R25" i="10" s="1"/>
  <c r="Q25" i="10" s="1"/>
  <c r="N19" i="10"/>
  <c r="P19" i="10"/>
  <c r="R19" i="10" s="1"/>
  <c r="Q19" i="10" s="1"/>
  <c r="N17" i="10"/>
  <c r="P17" i="10"/>
  <c r="R17" i="10" s="1"/>
  <c r="Q17" i="10" s="1"/>
  <c r="N13" i="10"/>
  <c r="P13" i="10"/>
  <c r="AH110" i="10"/>
  <c r="AG110" i="10"/>
  <c r="V110" i="10"/>
  <c r="T110" i="10"/>
  <c r="S110" i="10"/>
  <c r="R110" i="10"/>
  <c r="Q110" i="10"/>
  <c r="P110" i="10"/>
  <c r="O110" i="10"/>
  <c r="N110" i="10"/>
  <c r="M110" i="10"/>
  <c r="U110" i="10" s="1"/>
  <c r="AH109" i="10"/>
  <c r="AG109" i="10"/>
  <c r="S109" i="10"/>
  <c r="O109" i="10"/>
  <c r="M109" i="10"/>
  <c r="N109" i="10" s="1"/>
  <c r="AH108" i="10"/>
  <c r="AG108" i="10"/>
  <c r="AF108" i="10"/>
  <c r="S108" i="10"/>
  <c r="O108" i="10"/>
  <c r="M108" i="10"/>
  <c r="N108" i="10" s="1"/>
  <c r="AH107" i="10"/>
  <c r="AG107" i="10"/>
  <c r="S107" i="10"/>
  <c r="O107" i="10"/>
  <c r="M107" i="10"/>
  <c r="N107" i="10" s="1"/>
  <c r="AH106" i="10"/>
  <c r="AG106" i="10"/>
  <c r="S106" i="10"/>
  <c r="O106" i="10"/>
  <c r="M106" i="10"/>
  <c r="N106" i="10" s="1"/>
  <c r="AH105" i="10"/>
  <c r="AG105" i="10"/>
  <c r="S105" i="10"/>
  <c r="O105" i="10"/>
  <c r="M105" i="10"/>
  <c r="N105" i="10" s="1"/>
  <c r="AH104" i="10"/>
  <c r="AG104" i="10"/>
  <c r="AF104" i="10"/>
  <c r="O104" i="10"/>
  <c r="M104" i="10"/>
  <c r="N104" i="10" s="1"/>
  <c r="S104" i="10"/>
  <c r="AH103" i="10"/>
  <c r="AG103" i="10"/>
  <c r="O103" i="10"/>
  <c r="M103" i="10"/>
  <c r="N103" i="10" s="1"/>
  <c r="S103" i="10"/>
  <c r="AH102" i="10"/>
  <c r="AG102" i="10"/>
  <c r="O102" i="10"/>
  <c r="M102" i="10"/>
  <c r="N102" i="10" s="1"/>
  <c r="S102" i="10"/>
  <c r="AH101" i="10"/>
  <c r="AG101" i="10"/>
  <c r="O101" i="10"/>
  <c r="M101" i="10"/>
  <c r="N101" i="10" s="1"/>
  <c r="S101" i="10"/>
  <c r="AH100" i="10"/>
  <c r="AG100" i="10"/>
  <c r="AF100" i="10"/>
  <c r="S100" i="10"/>
  <c r="O100" i="10"/>
  <c r="M100" i="10"/>
  <c r="N100" i="10" s="1"/>
  <c r="AH99" i="10"/>
  <c r="AG99" i="10"/>
  <c r="S99" i="10"/>
  <c r="O99" i="10"/>
  <c r="M99" i="10"/>
  <c r="N99" i="10" s="1"/>
  <c r="AH98" i="10"/>
  <c r="AG98" i="10"/>
  <c r="AF98" i="10"/>
  <c r="O98" i="10"/>
  <c r="M98" i="10"/>
  <c r="N98" i="10" s="1"/>
  <c r="S98" i="10"/>
  <c r="AH96" i="10"/>
  <c r="AG96" i="10"/>
  <c r="O96" i="10"/>
  <c r="M96" i="10"/>
  <c r="S96" i="10"/>
  <c r="AH95" i="10"/>
  <c r="AG95" i="10"/>
  <c r="AF95" i="10"/>
  <c r="S95" i="10"/>
  <c r="O95" i="10"/>
  <c r="M95" i="10"/>
  <c r="AH94" i="10"/>
  <c r="AG94" i="10"/>
  <c r="AF94" i="10"/>
  <c r="O94" i="10"/>
  <c r="M94" i="10"/>
  <c r="N94" i="10" s="1"/>
  <c r="S94" i="10"/>
  <c r="AH92" i="10"/>
  <c r="AG92" i="10"/>
  <c r="O92" i="10"/>
  <c r="M92" i="10"/>
  <c r="N92" i="10" s="1"/>
  <c r="S92" i="10"/>
  <c r="AH91" i="10"/>
  <c r="AG91" i="10"/>
  <c r="AF91" i="10"/>
  <c r="S91" i="10"/>
  <c r="O91" i="10"/>
  <c r="M91" i="10"/>
  <c r="N91" i="10" s="1"/>
  <c r="AH90" i="10"/>
  <c r="AG90" i="10"/>
  <c r="S90" i="10"/>
  <c r="O90" i="10"/>
  <c r="M90" i="10"/>
  <c r="N90" i="10" s="1"/>
  <c r="AH89" i="10"/>
  <c r="AG89" i="10"/>
  <c r="AF89" i="10"/>
  <c r="O89" i="10"/>
  <c r="M89" i="10"/>
  <c r="N89" i="10" s="1"/>
  <c r="S89" i="10"/>
  <c r="AH88" i="10"/>
  <c r="AG88" i="10"/>
  <c r="O88" i="10"/>
  <c r="M88" i="10"/>
  <c r="S88" i="10"/>
  <c r="AH87" i="10"/>
  <c r="AG87" i="10"/>
  <c r="AF87" i="10"/>
  <c r="S87" i="10"/>
  <c r="O87" i="10"/>
  <c r="M87" i="10"/>
  <c r="AH86" i="10"/>
  <c r="AG86" i="10"/>
  <c r="S86" i="10"/>
  <c r="O86" i="10"/>
  <c r="M86" i="10"/>
  <c r="AH85" i="10"/>
  <c r="AG85" i="10"/>
  <c r="AF85" i="10"/>
  <c r="O85" i="10"/>
  <c r="M85" i="10"/>
  <c r="N85" i="10" s="1"/>
  <c r="S85" i="10"/>
  <c r="AH84" i="10"/>
  <c r="AG84" i="10"/>
  <c r="O84" i="10"/>
  <c r="M84" i="10"/>
  <c r="N84" i="10" s="1"/>
  <c r="S84" i="10"/>
  <c r="AH83" i="10"/>
  <c r="AG83" i="10"/>
  <c r="AF83" i="10"/>
  <c r="S83" i="10"/>
  <c r="O83" i="10"/>
  <c r="M83" i="10"/>
  <c r="N83" i="10" s="1"/>
  <c r="AH82" i="10"/>
  <c r="AG82" i="10"/>
  <c r="S82" i="10"/>
  <c r="O82" i="10"/>
  <c r="M82" i="10"/>
  <c r="N82" i="10" s="1"/>
  <c r="AH81" i="10"/>
  <c r="AG81" i="10"/>
  <c r="AF81" i="10"/>
  <c r="O81" i="10"/>
  <c r="M81" i="10"/>
  <c r="N81" i="10" s="1"/>
  <c r="S81" i="10"/>
  <c r="AH80" i="10"/>
  <c r="AG80" i="10"/>
  <c r="O80" i="10"/>
  <c r="M80" i="10"/>
  <c r="S80" i="10"/>
  <c r="AH79" i="10"/>
  <c r="AG79" i="10"/>
  <c r="AF79" i="10"/>
  <c r="S79" i="10"/>
  <c r="O79" i="10"/>
  <c r="M79" i="10"/>
  <c r="AH78" i="10"/>
  <c r="AG78" i="10"/>
  <c r="S78" i="10"/>
  <c r="O78" i="10"/>
  <c r="M78" i="10"/>
  <c r="AH77" i="10"/>
  <c r="AG77" i="10"/>
  <c r="AF77" i="10"/>
  <c r="O77" i="10"/>
  <c r="M77" i="10"/>
  <c r="N77" i="10" s="1"/>
  <c r="S77" i="10"/>
  <c r="AH76" i="10"/>
  <c r="AG76" i="10"/>
  <c r="O76" i="10"/>
  <c r="M76" i="10"/>
  <c r="N76" i="10" s="1"/>
  <c r="S76" i="10"/>
  <c r="AH75" i="10"/>
  <c r="AG75" i="10"/>
  <c r="AF75" i="10"/>
  <c r="O75" i="10"/>
  <c r="M75" i="10"/>
  <c r="N75" i="10" s="1"/>
  <c r="S75" i="10"/>
  <c r="AH74" i="10"/>
  <c r="AG74" i="10"/>
  <c r="O74" i="10"/>
  <c r="M74" i="10"/>
  <c r="N74" i="10" s="1"/>
  <c r="S74" i="10"/>
  <c r="AH73" i="10"/>
  <c r="AG73" i="10"/>
  <c r="AF73" i="10"/>
  <c r="O73" i="10"/>
  <c r="M73" i="10"/>
  <c r="S73" i="10"/>
  <c r="AH72" i="10"/>
  <c r="AG72" i="10"/>
  <c r="O72" i="10"/>
  <c r="M72" i="10"/>
  <c r="S72" i="10"/>
  <c r="AH71" i="10"/>
  <c r="AG71" i="10"/>
  <c r="AF71" i="10"/>
  <c r="S71" i="10"/>
  <c r="O71" i="10"/>
  <c r="M71" i="10"/>
  <c r="N71" i="10" s="1"/>
  <c r="AH70" i="10"/>
  <c r="AG70" i="10"/>
  <c r="AF70" i="10"/>
  <c r="O70" i="10"/>
  <c r="M70" i="10"/>
  <c r="N70" i="10" s="1"/>
  <c r="S70" i="10"/>
  <c r="AH69" i="10"/>
  <c r="AG69" i="10"/>
  <c r="AF69" i="10"/>
  <c r="O69" i="10"/>
  <c r="M69" i="10"/>
  <c r="N69" i="10" s="1"/>
  <c r="S69" i="10"/>
  <c r="AH68" i="10"/>
  <c r="AG68" i="10"/>
  <c r="AF68" i="10"/>
  <c r="O68" i="10"/>
  <c r="M68" i="10"/>
  <c r="N68" i="10" s="1"/>
  <c r="S68" i="10"/>
  <c r="AH67" i="10"/>
  <c r="AG67" i="10"/>
  <c r="AF67" i="10"/>
  <c r="O67" i="10"/>
  <c r="M67" i="10"/>
  <c r="S67" i="10"/>
  <c r="AH66" i="10"/>
  <c r="AG66" i="10"/>
  <c r="AF66" i="10"/>
  <c r="O66" i="10"/>
  <c r="P66" i="10" s="1"/>
  <c r="M66" i="10"/>
  <c r="N66" i="10" s="1"/>
  <c r="S66" i="10"/>
  <c r="AH65" i="10"/>
  <c r="AG65" i="10"/>
  <c r="AF65" i="10"/>
  <c r="O65" i="10"/>
  <c r="M65" i="10"/>
  <c r="N65" i="10" s="1"/>
  <c r="S65" i="10"/>
  <c r="AH64" i="10"/>
  <c r="AG64" i="10"/>
  <c r="AF64" i="10"/>
  <c r="O64" i="10"/>
  <c r="M64" i="10"/>
  <c r="S64" i="10"/>
  <c r="AH63" i="10"/>
  <c r="AG63" i="10"/>
  <c r="AF63" i="10"/>
  <c r="O63" i="10"/>
  <c r="M63" i="10"/>
  <c r="N63" i="10" s="1"/>
  <c r="S63" i="10"/>
  <c r="AH62" i="10"/>
  <c r="AG62" i="10"/>
  <c r="AF62" i="10"/>
  <c r="S62" i="10"/>
  <c r="O62" i="10"/>
  <c r="M62" i="10"/>
  <c r="N62" i="10" s="1"/>
  <c r="AH61" i="10"/>
  <c r="AG61" i="10"/>
  <c r="AF61" i="10"/>
  <c r="O61" i="10"/>
  <c r="M61" i="10"/>
  <c r="N61" i="10" s="1"/>
  <c r="S61" i="10"/>
  <c r="AH60" i="10"/>
  <c r="AG60" i="10"/>
  <c r="AF60" i="10"/>
  <c r="O60" i="10"/>
  <c r="M60" i="10"/>
  <c r="N60" i="10" s="1"/>
  <c r="S60" i="10"/>
  <c r="AH59" i="10"/>
  <c r="AG59" i="10"/>
  <c r="AF59" i="10"/>
  <c r="O59" i="10"/>
  <c r="M59" i="10"/>
  <c r="S59" i="10"/>
  <c r="AH58" i="10"/>
  <c r="AG58" i="10"/>
  <c r="AF58" i="10"/>
  <c r="O58" i="10"/>
  <c r="M58" i="10"/>
  <c r="N58" i="10" s="1"/>
  <c r="S58" i="10"/>
  <c r="AH57" i="10"/>
  <c r="AG57" i="10"/>
  <c r="AF57" i="10"/>
  <c r="O57" i="10"/>
  <c r="M57" i="10"/>
  <c r="N57" i="10" s="1"/>
  <c r="S57" i="10"/>
  <c r="AH56" i="10"/>
  <c r="AG56" i="10"/>
  <c r="AF56" i="10"/>
  <c r="S56" i="10"/>
  <c r="O56" i="10"/>
  <c r="M56" i="10"/>
  <c r="AH55" i="10"/>
  <c r="AG55" i="10"/>
  <c r="AF55" i="10"/>
  <c r="O55" i="10"/>
  <c r="M55" i="10"/>
  <c r="N55" i="10" s="1"/>
  <c r="S55" i="10"/>
  <c r="AH54" i="10"/>
  <c r="AG54" i="10"/>
  <c r="AF54" i="10"/>
  <c r="O54" i="10"/>
  <c r="M54" i="10"/>
  <c r="N54" i="10" s="1"/>
  <c r="S54" i="10"/>
  <c r="AH53" i="10"/>
  <c r="AG53" i="10"/>
  <c r="AF53" i="10"/>
  <c r="O53" i="10"/>
  <c r="M53" i="10"/>
  <c r="N53" i="10" s="1"/>
  <c r="S53" i="10"/>
  <c r="AH52" i="10"/>
  <c r="AG52" i="10"/>
  <c r="AF52" i="10"/>
  <c r="O52" i="10"/>
  <c r="M52" i="10"/>
  <c r="S52" i="10"/>
  <c r="AH51" i="10"/>
  <c r="AG51" i="10"/>
  <c r="AF51" i="10"/>
  <c r="O51" i="10"/>
  <c r="M51" i="10"/>
  <c r="N51" i="10" s="1"/>
  <c r="S51" i="10"/>
  <c r="AH50" i="10"/>
  <c r="AG50" i="10"/>
  <c r="AF50" i="10"/>
  <c r="O50" i="10"/>
  <c r="M50" i="10"/>
  <c r="N50" i="10" s="1"/>
  <c r="S50" i="10"/>
  <c r="AH49" i="10"/>
  <c r="AG49" i="10"/>
  <c r="AF49" i="10"/>
  <c r="O49" i="10"/>
  <c r="M49" i="10"/>
  <c r="N49" i="10" s="1"/>
  <c r="S49" i="10"/>
  <c r="AH48" i="10"/>
  <c r="AG48" i="10"/>
  <c r="AF48" i="10"/>
  <c r="S48" i="10"/>
  <c r="O48" i="10"/>
  <c r="M48" i="10"/>
  <c r="AH47" i="10"/>
  <c r="AG47" i="10"/>
  <c r="AF47" i="10"/>
  <c r="O47" i="10"/>
  <c r="M47" i="10"/>
  <c r="N47" i="10" s="1"/>
  <c r="S47" i="10"/>
  <c r="AH46" i="10"/>
  <c r="AG46" i="10"/>
  <c r="AF46" i="10"/>
  <c r="S46" i="10"/>
  <c r="O46" i="10"/>
  <c r="M46" i="10"/>
  <c r="N46" i="10" s="1"/>
  <c r="AH45" i="10"/>
  <c r="AG45" i="10"/>
  <c r="AF45" i="10"/>
  <c r="O45" i="10"/>
  <c r="M45" i="10"/>
  <c r="N45" i="10" s="1"/>
  <c r="S45" i="10"/>
  <c r="AH44" i="10"/>
  <c r="AG44" i="10"/>
  <c r="AF44" i="10"/>
  <c r="O44" i="10"/>
  <c r="M44" i="10"/>
  <c r="S44" i="10"/>
  <c r="AH43" i="10"/>
  <c r="AG43" i="10"/>
  <c r="AF43" i="10"/>
  <c r="O43" i="10"/>
  <c r="M43" i="10"/>
  <c r="N43" i="10" s="1"/>
  <c r="S43" i="10"/>
  <c r="AH42" i="10"/>
  <c r="AG42" i="10"/>
  <c r="AF42" i="10"/>
  <c r="O42" i="10"/>
  <c r="M42" i="10"/>
  <c r="N42" i="10" s="1"/>
  <c r="S42" i="10"/>
  <c r="AH41" i="10"/>
  <c r="AG41" i="10"/>
  <c r="AF41" i="10"/>
  <c r="O41" i="10"/>
  <c r="M41" i="10"/>
  <c r="N41" i="10" s="1"/>
  <c r="S41" i="10"/>
  <c r="AH40" i="10"/>
  <c r="AG40" i="10"/>
  <c r="AF40" i="10"/>
  <c r="S40" i="10"/>
  <c r="O40" i="10"/>
  <c r="M40" i="10"/>
  <c r="AH39" i="10"/>
  <c r="AG39" i="10"/>
  <c r="AF39" i="10"/>
  <c r="S39" i="10"/>
  <c r="O39" i="10"/>
  <c r="M39" i="10"/>
  <c r="N39" i="10" s="1"/>
  <c r="AH38" i="10"/>
  <c r="AG38" i="10"/>
  <c r="AF38" i="10"/>
  <c r="O38" i="10"/>
  <c r="M38" i="10"/>
  <c r="N38" i="10" s="1"/>
  <c r="S38" i="10"/>
  <c r="AH37" i="10"/>
  <c r="AG37" i="10"/>
  <c r="AF37" i="10"/>
  <c r="S37" i="10"/>
  <c r="O37" i="10"/>
  <c r="M37" i="10"/>
  <c r="AH36" i="10"/>
  <c r="AG36" i="10"/>
  <c r="AF36" i="10"/>
  <c r="O36" i="10"/>
  <c r="M36" i="10"/>
  <c r="N36" i="10" s="1"/>
  <c r="S36" i="10"/>
  <c r="AH35" i="10"/>
  <c r="AG35" i="10"/>
  <c r="AF35" i="10"/>
  <c r="S35" i="10"/>
  <c r="O35" i="10"/>
  <c r="M35" i="10"/>
  <c r="N35" i="10" s="1"/>
  <c r="AH34" i="10"/>
  <c r="AG34" i="10"/>
  <c r="AF34" i="10"/>
  <c r="O34" i="10"/>
  <c r="M34" i="10"/>
  <c r="N34" i="10" s="1"/>
  <c r="S34" i="10"/>
  <c r="AH32" i="10"/>
  <c r="AG32" i="10"/>
  <c r="AF32" i="10"/>
  <c r="S32" i="10"/>
  <c r="O32" i="10"/>
  <c r="M32" i="10"/>
  <c r="AH30" i="10"/>
  <c r="AG30" i="10"/>
  <c r="AF30" i="10"/>
  <c r="O30" i="10"/>
  <c r="M30" i="10"/>
  <c r="N30" i="10" s="1"/>
  <c r="S30" i="10"/>
  <c r="AH28" i="10"/>
  <c r="AG28" i="10"/>
  <c r="AF28" i="10"/>
  <c r="S28" i="10"/>
  <c r="O28" i="10"/>
  <c r="M28" i="10"/>
  <c r="N28" i="10" s="1"/>
  <c r="AH26" i="10"/>
  <c r="AG26" i="10"/>
  <c r="AF26" i="10"/>
  <c r="O26" i="10"/>
  <c r="M26" i="10"/>
  <c r="N26" i="10" s="1"/>
  <c r="S26" i="10"/>
  <c r="AH23" i="10"/>
  <c r="AG23" i="10"/>
  <c r="AF23" i="10"/>
  <c r="S23" i="10"/>
  <c r="O23" i="10"/>
  <c r="M23" i="10"/>
  <c r="AH21" i="10"/>
  <c r="AG21" i="10"/>
  <c r="AF21" i="10"/>
  <c r="O21" i="10"/>
  <c r="M21" i="10"/>
  <c r="N21" i="10" s="1"/>
  <c r="S21" i="10"/>
  <c r="AH20" i="10"/>
  <c r="AG20" i="10"/>
  <c r="AF20" i="10"/>
  <c r="S20" i="10"/>
  <c r="O20" i="10"/>
  <c r="M20" i="10"/>
  <c r="N20" i="10" s="1"/>
  <c r="AH18" i="10"/>
  <c r="AG18" i="10"/>
  <c r="AF18" i="10"/>
  <c r="O18" i="10"/>
  <c r="M18" i="10"/>
  <c r="N18" i="10" s="1"/>
  <c r="S18" i="10"/>
  <c r="AH14" i="10"/>
  <c r="AG14" i="10"/>
  <c r="AF14" i="10"/>
  <c r="S14" i="10"/>
  <c r="O14" i="10"/>
  <c r="M14" i="10"/>
  <c r="AH12" i="10"/>
  <c r="AG12" i="10"/>
  <c r="AF12" i="10"/>
  <c r="V12" i="10"/>
  <c r="T12" i="10"/>
  <c r="S12" i="10"/>
  <c r="R12" i="10"/>
  <c r="Q12" i="10"/>
  <c r="P12" i="10"/>
  <c r="O12" i="10"/>
  <c r="N12" i="10"/>
  <c r="M12" i="10"/>
  <c r="U12" i="10" s="1"/>
  <c r="L12" i="10"/>
  <c r="AH122" i="10"/>
  <c r="AG122" i="10"/>
  <c r="AF122" i="10"/>
  <c r="O122" i="10"/>
  <c r="M122" i="10"/>
  <c r="L122" i="10"/>
  <c r="S122" i="10" s="1"/>
  <c r="AH124" i="10"/>
  <c r="AG124" i="10"/>
  <c r="AF124" i="10"/>
  <c r="R124" i="10"/>
  <c r="Q124" i="10" s="1"/>
  <c r="T31" i="18" l="1"/>
  <c r="T13" i="10"/>
  <c r="V13" i="10" s="1"/>
  <c r="U13" i="10" s="1"/>
  <c r="T27" i="10"/>
  <c r="V27" i="10" s="1"/>
  <c r="U27" i="10" s="1"/>
  <c r="T31" i="10"/>
  <c r="V31" i="10" s="1"/>
  <c r="U31" i="10" s="1"/>
  <c r="T19" i="10"/>
  <c r="V19" i="10" s="1"/>
  <c r="U19" i="10" s="1"/>
  <c r="T25" i="10"/>
  <c r="V25" i="10" s="1"/>
  <c r="U25" i="10" s="1"/>
  <c r="R13" i="10"/>
  <c r="Q13" i="10" s="1"/>
  <c r="T17" i="10"/>
  <c r="V17" i="10" s="1"/>
  <c r="U17" i="10" s="1"/>
  <c r="R27" i="10"/>
  <c r="Q27" i="10" s="1"/>
  <c r="R31" i="10"/>
  <c r="Q31" i="10" s="1"/>
  <c r="T29" i="10"/>
  <c r="V29" i="10" s="1"/>
  <c r="U29" i="10" s="1"/>
  <c r="T33" i="10"/>
  <c r="V33" i="10" s="1"/>
  <c r="U33" i="10" s="1"/>
  <c r="P42" i="18"/>
  <c r="T36" i="18"/>
  <c r="V36" i="18" s="1"/>
  <c r="T40" i="18"/>
  <c r="V40" i="18" s="1"/>
  <c r="U40" i="18" s="1"/>
  <c r="T48" i="18"/>
  <c r="T39" i="18"/>
  <c r="V39" i="18" s="1"/>
  <c r="U39" i="18" s="1"/>
  <c r="T47" i="18"/>
  <c r="T63" i="18"/>
  <c r="V63" i="18" s="1"/>
  <c r="U63" i="18" s="1"/>
  <c r="T71" i="18"/>
  <c r="V71" i="18" s="1"/>
  <c r="U71" i="18" s="1"/>
  <c r="T79" i="18"/>
  <c r="V79" i="18" s="1"/>
  <c r="U79" i="18" s="1"/>
  <c r="T87" i="18"/>
  <c r="V87" i="18" s="1"/>
  <c r="U87" i="18" s="1"/>
  <c r="T95" i="18"/>
  <c r="V95" i="18" s="1"/>
  <c r="U95" i="18" s="1"/>
  <c r="R36" i="18"/>
  <c r="T37" i="18"/>
  <c r="V37" i="18" s="1"/>
  <c r="U37" i="18" s="1"/>
  <c r="R38" i="18"/>
  <c r="P85" i="10"/>
  <c r="R85" i="10" s="1"/>
  <c r="Q85" i="10" s="1"/>
  <c r="P109" i="10"/>
  <c r="T109" i="10" s="1"/>
  <c r="V109" i="10" s="1"/>
  <c r="U109" i="10" s="1"/>
  <c r="P35" i="10"/>
  <c r="R35" i="10" s="1"/>
  <c r="Q35" i="10" s="1"/>
  <c r="P77" i="10"/>
  <c r="T77" i="10" s="1"/>
  <c r="V77" i="10" s="1"/>
  <c r="P47" i="10"/>
  <c r="T47" i="10" s="1"/>
  <c r="V47" i="10" s="1"/>
  <c r="R66" i="10"/>
  <c r="Q66" i="10" s="1"/>
  <c r="P73" i="10"/>
  <c r="P60" i="10"/>
  <c r="T60" i="10" s="1"/>
  <c r="V60" i="10" s="1"/>
  <c r="U60" i="10" s="1"/>
  <c r="P72" i="10"/>
  <c r="P94" i="10"/>
  <c r="T94" i="10" s="1"/>
  <c r="V94" i="10" s="1"/>
  <c r="U94" i="10" s="1"/>
  <c r="P41" i="10"/>
  <c r="R41" i="10" s="1"/>
  <c r="Q41" i="10" s="1"/>
  <c r="P21" i="10"/>
  <c r="T21" i="10" s="1"/>
  <c r="V21" i="10" s="1"/>
  <c r="T85" i="10"/>
  <c r="V85" i="10" s="1"/>
  <c r="U85" i="10" s="1"/>
  <c r="P49" i="10"/>
  <c r="R49" i="10" s="1"/>
  <c r="Q49" i="10" s="1"/>
  <c r="N80" i="10"/>
  <c r="N88" i="10"/>
  <c r="N96" i="10"/>
  <c r="P103" i="10"/>
  <c r="T103" i="10" s="1"/>
  <c r="V103" i="10" s="1"/>
  <c r="U103" i="10" s="1"/>
  <c r="P102" i="10"/>
  <c r="R102" i="10" s="1"/>
  <c r="Q102" i="10" s="1"/>
  <c r="P65" i="10"/>
  <c r="R65" i="10" s="1"/>
  <c r="Q65" i="10" s="1"/>
  <c r="P68" i="10"/>
  <c r="T68" i="10" s="1"/>
  <c r="V68" i="10" s="1"/>
  <c r="U68" i="10" s="1"/>
  <c r="P26" i="10"/>
  <c r="R26" i="10" s="1"/>
  <c r="Q26" i="10" s="1"/>
  <c r="P43" i="10"/>
  <c r="R43" i="10" s="1"/>
  <c r="Q43" i="10" s="1"/>
  <c r="P51" i="10"/>
  <c r="T51" i="10" s="1"/>
  <c r="V51" i="10" s="1"/>
  <c r="P30" i="10"/>
  <c r="R30" i="10" s="1"/>
  <c r="Q30" i="10" s="1"/>
  <c r="P38" i="10"/>
  <c r="T38" i="10" s="1"/>
  <c r="V38" i="10" s="1"/>
  <c r="U38" i="10" s="1"/>
  <c r="P45" i="10"/>
  <c r="R45" i="10" s="1"/>
  <c r="Q45" i="10" s="1"/>
  <c r="P53" i="10"/>
  <c r="T53" i="10" s="1"/>
  <c r="V53" i="10" s="1"/>
  <c r="U53" i="10" s="1"/>
  <c r="P64" i="10"/>
  <c r="R64" i="10" s="1"/>
  <c r="Q64" i="10" s="1"/>
  <c r="P81" i="10"/>
  <c r="T81" i="10" s="1"/>
  <c r="V81" i="10" s="1"/>
  <c r="U81" i="10" s="1"/>
  <c r="P89" i="10"/>
  <c r="R89" i="10" s="1"/>
  <c r="Q89" i="10" s="1"/>
  <c r="P98" i="10"/>
  <c r="R98" i="10" s="1"/>
  <c r="Q98" i="10" s="1"/>
  <c r="P104" i="10"/>
  <c r="T104" i="10" s="1"/>
  <c r="V104" i="10" s="1"/>
  <c r="U104" i="10" s="1"/>
  <c r="P36" i="10"/>
  <c r="R36" i="10" s="1"/>
  <c r="Q36" i="10" s="1"/>
  <c r="P58" i="10"/>
  <c r="R58" i="10" s="1"/>
  <c r="Q58" i="10" s="1"/>
  <c r="P18" i="10"/>
  <c r="T18" i="10" s="1"/>
  <c r="V18" i="10" s="1"/>
  <c r="U18" i="10" s="1"/>
  <c r="P34" i="10"/>
  <c r="T34" i="10" s="1"/>
  <c r="V34" i="10" s="1"/>
  <c r="U34" i="10" s="1"/>
  <c r="P55" i="10"/>
  <c r="T55" i="10" s="1"/>
  <c r="V55" i="10" s="1"/>
  <c r="U55" i="10" s="1"/>
  <c r="P80" i="10"/>
  <c r="R80" i="10" s="1"/>
  <c r="Q80" i="10" s="1"/>
  <c r="P84" i="10"/>
  <c r="T84" i="10" s="1"/>
  <c r="V84" i="10" s="1"/>
  <c r="U84" i="10" s="1"/>
  <c r="P88" i="10"/>
  <c r="R88" i="10" s="1"/>
  <c r="Q88" i="10" s="1"/>
  <c r="P92" i="10"/>
  <c r="R92" i="10" s="1"/>
  <c r="Q92" i="10" s="1"/>
  <c r="P96" i="10"/>
  <c r="R96" i="10" s="1"/>
  <c r="Q96" i="10" s="1"/>
  <c r="P101" i="10"/>
  <c r="T101" i="10" s="1"/>
  <c r="V101" i="10" s="1"/>
  <c r="U101" i="10" s="1"/>
  <c r="N14" i="10"/>
  <c r="P20" i="10"/>
  <c r="R20" i="10" s="1"/>
  <c r="Q20" i="10" s="1"/>
  <c r="N23" i="10"/>
  <c r="P28" i="10"/>
  <c r="T28" i="10" s="1"/>
  <c r="V28" i="10" s="1"/>
  <c r="U28" i="10" s="1"/>
  <c r="N32" i="10"/>
  <c r="N37" i="10"/>
  <c r="P39" i="10"/>
  <c r="T39" i="10" s="1"/>
  <c r="V39" i="10" s="1"/>
  <c r="U39" i="10" s="1"/>
  <c r="N40" i="10"/>
  <c r="P42" i="10"/>
  <c r="R42" i="10" s="1"/>
  <c r="Q42" i="10" s="1"/>
  <c r="N44" i="10"/>
  <c r="P46" i="10"/>
  <c r="R46" i="10" s="1"/>
  <c r="Q46" i="10" s="1"/>
  <c r="N48" i="10"/>
  <c r="P50" i="10"/>
  <c r="T50" i="10" s="1"/>
  <c r="V50" i="10" s="1"/>
  <c r="U50" i="10" s="1"/>
  <c r="N52" i="10"/>
  <c r="P54" i="10"/>
  <c r="R54" i="10" s="1"/>
  <c r="Q54" i="10" s="1"/>
  <c r="N56" i="10"/>
  <c r="P57" i="10"/>
  <c r="R57" i="10" s="1"/>
  <c r="Q57" i="10" s="1"/>
  <c r="N59" i="10"/>
  <c r="P61" i="10"/>
  <c r="R61" i="10" s="1"/>
  <c r="Q61" i="10" s="1"/>
  <c r="P62" i="10"/>
  <c r="R62" i="10" s="1"/>
  <c r="Q62" i="10" s="1"/>
  <c r="N64" i="10"/>
  <c r="T66" i="10"/>
  <c r="V66" i="10" s="1"/>
  <c r="U66" i="10" s="1"/>
  <c r="P71" i="10"/>
  <c r="R71" i="10" s="1"/>
  <c r="Q71" i="10" s="1"/>
  <c r="P74" i="10"/>
  <c r="R74" i="10" s="1"/>
  <c r="Q74" i="10" s="1"/>
  <c r="P78" i="10"/>
  <c r="P79" i="10"/>
  <c r="R79" i="10" s="1"/>
  <c r="Q79" i="10" s="1"/>
  <c r="P82" i="10"/>
  <c r="R82" i="10" s="1"/>
  <c r="Q82" i="10" s="1"/>
  <c r="P83" i="10"/>
  <c r="T83" i="10" s="1"/>
  <c r="V83" i="10" s="1"/>
  <c r="U83" i="10" s="1"/>
  <c r="P86" i="10"/>
  <c r="P87" i="10"/>
  <c r="R87" i="10" s="1"/>
  <c r="Q87" i="10" s="1"/>
  <c r="P90" i="10"/>
  <c r="R90" i="10" s="1"/>
  <c r="Q90" i="10" s="1"/>
  <c r="P91" i="10"/>
  <c r="T91" i="10" s="1"/>
  <c r="V91" i="10" s="1"/>
  <c r="U91" i="10" s="1"/>
  <c r="P95" i="10"/>
  <c r="R95" i="10" s="1"/>
  <c r="Q95" i="10" s="1"/>
  <c r="P99" i="10"/>
  <c r="P100" i="10"/>
  <c r="T100" i="10" s="1"/>
  <c r="V100" i="10" s="1"/>
  <c r="U100" i="10" s="1"/>
  <c r="P59" i="10"/>
  <c r="R59" i="10" s="1"/>
  <c r="Q59" i="10" s="1"/>
  <c r="P14" i="10"/>
  <c r="P23" i="10"/>
  <c r="P32" i="10"/>
  <c r="R32" i="10" s="1"/>
  <c r="Q32" i="10" s="1"/>
  <c r="P37" i="10"/>
  <c r="P40" i="10"/>
  <c r="P44" i="10"/>
  <c r="P48" i="10"/>
  <c r="R48" i="10" s="1"/>
  <c r="Q48" i="10" s="1"/>
  <c r="P52" i="10"/>
  <c r="P56" i="10"/>
  <c r="P63" i="10"/>
  <c r="R63" i="10" s="1"/>
  <c r="Q63" i="10" s="1"/>
  <c r="N67" i="10"/>
  <c r="P69" i="10"/>
  <c r="R69" i="10" s="1"/>
  <c r="Q69" i="10" s="1"/>
  <c r="P70" i="10"/>
  <c r="R70" i="10" s="1"/>
  <c r="Q70" i="10" s="1"/>
  <c r="N72" i="10"/>
  <c r="N73" i="10"/>
  <c r="P75" i="10"/>
  <c r="P76" i="10"/>
  <c r="R76" i="10" s="1"/>
  <c r="Q76" i="10" s="1"/>
  <c r="P105" i="10"/>
  <c r="T105" i="10" s="1"/>
  <c r="V105" i="10" s="1"/>
  <c r="U105" i="10" s="1"/>
  <c r="P106" i="10"/>
  <c r="R106" i="10" s="1"/>
  <c r="Q106" i="10" s="1"/>
  <c r="P107" i="10"/>
  <c r="P108" i="10"/>
  <c r="T108" i="10" s="1"/>
  <c r="V108" i="10" s="1"/>
  <c r="U108" i="10" s="1"/>
  <c r="P67" i="10"/>
  <c r="R67" i="10" s="1"/>
  <c r="Q67" i="10" s="1"/>
  <c r="N78" i="10"/>
  <c r="N79" i="10"/>
  <c r="N86" i="10"/>
  <c r="N87" i="10"/>
  <c r="N95" i="10"/>
  <c r="U21" i="10"/>
  <c r="U47" i="10"/>
  <c r="U51" i="10"/>
  <c r="U77" i="10"/>
  <c r="AF72" i="10"/>
  <c r="AF76" i="10"/>
  <c r="AF80" i="10"/>
  <c r="AF84" i="10"/>
  <c r="AF88" i="10"/>
  <c r="AF92" i="10"/>
  <c r="AF96" i="10"/>
  <c r="AF101" i="10"/>
  <c r="AF105" i="10"/>
  <c r="AF109" i="10"/>
  <c r="AF102" i="10"/>
  <c r="AF106" i="10"/>
  <c r="AF74" i="10"/>
  <c r="AF78" i="10"/>
  <c r="AF82" i="10"/>
  <c r="AF86" i="10"/>
  <c r="AF90" i="10"/>
  <c r="AF99" i="10"/>
  <c r="AF103" i="10"/>
  <c r="AF107" i="10"/>
  <c r="P122" i="10"/>
  <c r="V124" i="10"/>
  <c r="U124" i="10" s="1"/>
  <c r="L12" i="18"/>
  <c r="L135" i="18"/>
  <c r="T23" i="10" l="1"/>
  <c r="V23" i="10" s="1"/>
  <c r="U23" i="10" s="1"/>
  <c r="T62" i="10"/>
  <c r="V62" i="10" s="1"/>
  <c r="U62" i="10" s="1"/>
  <c r="T44" i="10"/>
  <c r="V44" i="10" s="1"/>
  <c r="U44" i="10" s="1"/>
  <c r="T52" i="10"/>
  <c r="V52" i="10" s="1"/>
  <c r="U52" i="10" s="1"/>
  <c r="T37" i="10"/>
  <c r="V37" i="10" s="1"/>
  <c r="U37" i="10" s="1"/>
  <c r="T74" i="10"/>
  <c r="V74" i="10" s="1"/>
  <c r="U74" i="10" s="1"/>
  <c r="T122" i="10"/>
  <c r="V122" i="10" s="1"/>
  <c r="U122" i="10" s="1"/>
  <c r="T73" i="10"/>
  <c r="V73" i="10" s="1"/>
  <c r="U73" i="10" s="1"/>
  <c r="R91" i="10"/>
  <c r="Q91" i="10" s="1"/>
  <c r="T86" i="10"/>
  <c r="V86" i="10" s="1"/>
  <c r="U86" i="10" s="1"/>
  <c r="T78" i="10"/>
  <c r="V78" i="10" s="1"/>
  <c r="U78" i="10" s="1"/>
  <c r="T72" i="10"/>
  <c r="V72" i="10" s="1"/>
  <c r="U72" i="10" s="1"/>
  <c r="T54" i="10"/>
  <c r="V54" i="10" s="1"/>
  <c r="U54" i="10" s="1"/>
  <c r="R83" i="10"/>
  <c r="Q83" i="10" s="1"/>
  <c r="T26" i="10"/>
  <c r="V26" i="10" s="1"/>
  <c r="U26" i="10" s="1"/>
  <c r="R38" i="10"/>
  <c r="Q38" i="10" s="1"/>
  <c r="T106" i="10"/>
  <c r="V106" i="10" s="1"/>
  <c r="U106" i="10" s="1"/>
  <c r="R94" i="10"/>
  <c r="Q94" i="10" s="1"/>
  <c r="T63" i="10"/>
  <c r="V63" i="10" s="1"/>
  <c r="U63" i="10" s="1"/>
  <c r="R86" i="10"/>
  <c r="Q86" i="10" s="1"/>
  <c r="R78" i="10"/>
  <c r="Q78" i="10" s="1"/>
  <c r="T41" i="10"/>
  <c r="V41" i="10" s="1"/>
  <c r="U41" i="10" s="1"/>
  <c r="R105" i="10"/>
  <c r="Q105" i="10" s="1"/>
  <c r="R108" i="10"/>
  <c r="Q108" i="10" s="1"/>
  <c r="R100" i="10"/>
  <c r="Q100" i="10" s="1"/>
  <c r="T95" i="10"/>
  <c r="V95" i="10" s="1"/>
  <c r="U95" i="10" s="1"/>
  <c r="T87" i="10"/>
  <c r="V87" i="10" s="1"/>
  <c r="U87" i="10" s="1"/>
  <c r="T79" i="10"/>
  <c r="V79" i="10" s="1"/>
  <c r="U79" i="10" s="1"/>
  <c r="T65" i="10"/>
  <c r="V65" i="10" s="1"/>
  <c r="U65" i="10" s="1"/>
  <c r="T57" i="10"/>
  <c r="V57" i="10" s="1"/>
  <c r="U57" i="10" s="1"/>
  <c r="T49" i="10"/>
  <c r="V49" i="10" s="1"/>
  <c r="U49" i="10" s="1"/>
  <c r="R103" i="10"/>
  <c r="Q103" i="10" s="1"/>
  <c r="R77" i="10"/>
  <c r="Q77" i="10" s="1"/>
  <c r="T61" i="10"/>
  <c r="V61" i="10" s="1"/>
  <c r="U61" i="10" s="1"/>
  <c r="T46" i="10"/>
  <c r="V46" i="10" s="1"/>
  <c r="U46" i="10" s="1"/>
  <c r="T20" i="10"/>
  <c r="V20" i="10" s="1"/>
  <c r="U20" i="10" s="1"/>
  <c r="T80" i="10"/>
  <c r="V80" i="10" s="1"/>
  <c r="U80" i="10" s="1"/>
  <c r="R60" i="10"/>
  <c r="Q60" i="10" s="1"/>
  <c r="R75" i="10"/>
  <c r="Q75" i="10" s="1"/>
  <c r="T75" i="10"/>
  <c r="V75" i="10" s="1"/>
  <c r="U75" i="10" s="1"/>
  <c r="T56" i="10"/>
  <c r="V56" i="10" s="1"/>
  <c r="U56" i="10" s="1"/>
  <c r="R56" i="10"/>
  <c r="Q56" i="10" s="1"/>
  <c r="T40" i="10"/>
  <c r="V40" i="10" s="1"/>
  <c r="U40" i="10" s="1"/>
  <c r="R40" i="10"/>
  <c r="Q40" i="10" s="1"/>
  <c r="R14" i="10"/>
  <c r="Q14" i="10" s="1"/>
  <c r="T14" i="10"/>
  <c r="V14" i="10" s="1"/>
  <c r="U14" i="10" s="1"/>
  <c r="R99" i="10"/>
  <c r="Q99" i="10" s="1"/>
  <c r="T99" i="10"/>
  <c r="V99" i="10" s="1"/>
  <c r="U99" i="10" s="1"/>
  <c r="R122" i="10"/>
  <c r="Q122" i="10" s="1"/>
  <c r="R107" i="10"/>
  <c r="Q107" i="10" s="1"/>
  <c r="T107" i="10"/>
  <c r="V107" i="10" s="1"/>
  <c r="U107" i="10" s="1"/>
  <c r="R52" i="10"/>
  <c r="Q52" i="10" s="1"/>
  <c r="R44" i="10"/>
  <c r="Q44" i="10" s="1"/>
  <c r="T36" i="10"/>
  <c r="V36" i="10" s="1"/>
  <c r="U36" i="10" s="1"/>
  <c r="R101" i="10"/>
  <c r="Q101" i="10" s="1"/>
  <c r="T43" i="10"/>
  <c r="V43" i="10" s="1"/>
  <c r="U43" i="10" s="1"/>
  <c r="T92" i="10"/>
  <c r="V92" i="10" s="1"/>
  <c r="U92" i="10" s="1"/>
  <c r="R34" i="10"/>
  <c r="Q34" i="10" s="1"/>
  <c r="R73" i="10"/>
  <c r="Q73" i="10" s="1"/>
  <c r="T32" i="10"/>
  <c r="V32" i="10" s="1"/>
  <c r="U32" i="10" s="1"/>
  <c r="R72" i="10"/>
  <c r="Q72" i="10" s="1"/>
  <c r="T48" i="10"/>
  <c r="V48" i="10" s="1"/>
  <c r="U48" i="10" s="1"/>
  <c r="T90" i="10"/>
  <c r="V90" i="10" s="1"/>
  <c r="U90" i="10" s="1"/>
  <c r="T82" i="10"/>
  <c r="V82" i="10" s="1"/>
  <c r="U82" i="10" s="1"/>
  <c r="R104" i="10"/>
  <c r="Q104" i="10" s="1"/>
  <c r="R53" i="10"/>
  <c r="Q53" i="10" s="1"/>
  <c r="T88" i="10"/>
  <c r="V88" i="10" s="1"/>
  <c r="U88" i="10" s="1"/>
  <c r="T30" i="10"/>
  <c r="V30" i="10" s="1"/>
  <c r="U30" i="10" s="1"/>
  <c r="T98" i="10"/>
  <c r="V98" i="10" s="1"/>
  <c r="U98" i="10" s="1"/>
  <c r="T64" i="10"/>
  <c r="V64" i="10" s="1"/>
  <c r="U64" i="10" s="1"/>
  <c r="R81" i="10"/>
  <c r="Q81" i="10" s="1"/>
  <c r="T45" i="10"/>
  <c r="V45" i="10" s="1"/>
  <c r="U45" i="10" s="1"/>
  <c r="T102" i="10"/>
  <c r="V102" i="10" s="1"/>
  <c r="U102" i="10" s="1"/>
  <c r="R55" i="10"/>
  <c r="Q55" i="10" s="1"/>
  <c r="R84" i="10"/>
  <c r="Q84" i="10" s="1"/>
  <c r="R18" i="10"/>
  <c r="Q18" i="10" s="1"/>
  <c r="R21" i="10"/>
  <c r="Q21" i="10" s="1"/>
  <c r="T35" i="10"/>
  <c r="V35" i="10" s="1"/>
  <c r="U35" i="10" s="1"/>
  <c r="R109" i="10"/>
  <c r="Q109" i="10" s="1"/>
  <c r="R39" i="10"/>
  <c r="Q39" i="10" s="1"/>
  <c r="R28" i="10"/>
  <c r="Q28" i="10" s="1"/>
  <c r="R51" i="10"/>
  <c r="Q51" i="10" s="1"/>
  <c r="R50" i="10"/>
  <c r="Q50" i="10" s="1"/>
  <c r="T76" i="10"/>
  <c r="V76" i="10" s="1"/>
  <c r="U76" i="10" s="1"/>
  <c r="T70" i="10"/>
  <c r="V70" i="10" s="1"/>
  <c r="U70" i="10" s="1"/>
  <c r="T71" i="10"/>
  <c r="V71" i="10" s="1"/>
  <c r="U71" i="10" s="1"/>
  <c r="T42" i="10"/>
  <c r="V42" i="10" s="1"/>
  <c r="U42" i="10" s="1"/>
  <c r="R37" i="10"/>
  <c r="Q37" i="10" s="1"/>
  <c r="R23" i="10"/>
  <c r="Q23" i="10" s="1"/>
  <c r="T96" i="10"/>
  <c r="V96" i="10" s="1"/>
  <c r="U96" i="10" s="1"/>
  <c r="T89" i="10"/>
  <c r="V89" i="10" s="1"/>
  <c r="U89" i="10" s="1"/>
  <c r="R47" i="10"/>
  <c r="Q47" i="10" s="1"/>
  <c r="T59" i="10"/>
  <c r="V59" i="10" s="1"/>
  <c r="U59" i="10" s="1"/>
  <c r="R68" i="10"/>
  <c r="Q68" i="10" s="1"/>
  <c r="T58" i="10"/>
  <c r="V58" i="10" s="1"/>
  <c r="U58" i="10" s="1"/>
  <c r="T67" i="10"/>
  <c r="V67" i="10" s="1"/>
  <c r="U67" i="10" s="1"/>
  <c r="T69" i="10"/>
  <c r="V69" i="10" s="1"/>
  <c r="U69" i="10" s="1"/>
  <c r="V49" i="18"/>
  <c r="V42" i="18"/>
  <c r="U36" i="18"/>
  <c r="D16" i="26"/>
  <c r="D17" i="26"/>
  <c r="S135" i="18"/>
  <c r="M15" i="10"/>
  <c r="N15" i="10" s="1"/>
  <c r="D15" i="26" s="1"/>
  <c r="AF110" i="10" l="1"/>
  <c r="D14" i="26"/>
  <c r="D13" i="26"/>
  <c r="D12" i="26"/>
  <c r="D10" i="26"/>
  <c r="D9" i="26"/>
  <c r="V111" i="10" l="1"/>
  <c r="AB135" i="18" l="1"/>
  <c r="AA135" i="18"/>
  <c r="N135" i="18"/>
  <c r="AB33" i="18"/>
  <c r="AA33" i="18"/>
  <c r="AB30" i="18"/>
  <c r="AA30" i="18"/>
  <c r="N30" i="18"/>
  <c r="AB29" i="18"/>
  <c r="AA29" i="18"/>
  <c r="N29" i="18"/>
  <c r="AB28" i="18"/>
  <c r="AA28" i="18"/>
  <c r="N28" i="18"/>
  <c r="AB27" i="18"/>
  <c r="AA27" i="18"/>
  <c r="N27" i="18"/>
  <c r="AB26" i="18"/>
  <c r="AA26" i="18"/>
  <c r="AB12" i="18"/>
  <c r="AA12" i="18"/>
  <c r="AH15" i="10"/>
  <c r="AG15" i="10"/>
  <c r="AF15" i="10"/>
  <c r="O15" i="10"/>
  <c r="S15" i="10"/>
  <c r="AH11" i="10"/>
  <c r="AG11" i="10"/>
  <c r="AF11" i="10"/>
  <c r="V11" i="10"/>
  <c r="T11" i="10"/>
  <c r="R11" i="10"/>
  <c r="Q11" i="10"/>
  <c r="P11" i="10"/>
  <c r="N11" i="10"/>
  <c r="M11" i="10"/>
  <c r="U11" i="10" s="1"/>
  <c r="L11" i="10"/>
  <c r="P135" i="18" l="1"/>
  <c r="R135" i="18" s="1"/>
  <c r="Q135" i="18" s="1"/>
  <c r="R28" i="18"/>
  <c r="Q28" i="18" s="1"/>
  <c r="V29" i="18"/>
  <c r="R27" i="18"/>
  <c r="V26" i="18"/>
  <c r="V30" i="18"/>
  <c r="P15" i="10"/>
  <c r="R15" i="10" s="1"/>
  <c r="Q15" i="10" s="1"/>
  <c r="D11" i="26"/>
  <c r="J116" i="10"/>
  <c r="J115" i="10"/>
  <c r="T135" i="18"/>
  <c r="V135" i="18" s="1"/>
  <c r="U135" i="18" s="1"/>
  <c r="R29" i="18"/>
  <c r="Q29" i="18" s="1"/>
  <c r="R30" i="18"/>
  <c r="Q30" i="18" s="1"/>
  <c r="T15" i="10"/>
  <c r="V15" i="10" s="1"/>
  <c r="U15" i="10" s="1"/>
  <c r="N117" i="10"/>
  <c r="J117" i="10"/>
  <c r="Q111" i="10"/>
  <c r="J139" i="18"/>
  <c r="O115" i="10"/>
  <c r="S147" i="18"/>
  <c r="S136" i="18"/>
  <c r="S9" i="18" s="1"/>
  <c r="O147" i="18"/>
  <c r="O136" i="18"/>
  <c r="AB147" i="18"/>
  <c r="AA147" i="18"/>
  <c r="V147" i="18"/>
  <c r="T147" i="18"/>
  <c r="R147" i="18"/>
  <c r="Q147" i="18"/>
  <c r="P147" i="18"/>
  <c r="N147" i="18"/>
  <c r="M147" i="18"/>
  <c r="U147" i="18" s="1"/>
  <c r="L147" i="18"/>
  <c r="L111" i="10"/>
  <c r="M111" i="10"/>
  <c r="U111" i="10" s="1"/>
  <c r="N111" i="10"/>
  <c r="O111" i="10"/>
  <c r="P111" i="10"/>
  <c r="R111" i="10"/>
  <c r="S111" i="10"/>
  <c r="T111" i="10"/>
  <c r="O116" i="10"/>
  <c r="N140" i="18"/>
  <c r="G2" i="18"/>
  <c r="Q140" i="18"/>
  <c r="N115" i="10"/>
  <c r="N116" i="10"/>
  <c r="N139" i="18"/>
  <c r="P140" i="18"/>
  <c r="P139" i="18"/>
  <c r="R140" i="18"/>
  <c r="R139" i="18"/>
  <c r="U140" i="18"/>
  <c r="T140" i="18"/>
  <c r="V140" i="18"/>
  <c r="T139" i="18"/>
  <c r="Q139" i="18"/>
  <c r="U139" i="18"/>
  <c r="V139" i="18"/>
  <c r="J141" i="18"/>
  <c r="J140" i="18"/>
  <c r="AF111" i="10"/>
  <c r="AG111" i="10"/>
  <c r="AH111" i="10"/>
  <c r="J4" i="10"/>
  <c r="S10" i="10"/>
  <c r="O10" i="10"/>
  <c r="D7" i="26"/>
  <c r="B2" i="28"/>
  <c r="B2" i="13"/>
  <c r="B3" i="26"/>
  <c r="G3" i="10"/>
  <c r="G3" i="18" s="1"/>
  <c r="G1" i="10"/>
  <c r="G1" i="18" s="1"/>
  <c r="K10" i="10"/>
  <c r="V10" i="10"/>
  <c r="T10" i="10"/>
  <c r="R10" i="10"/>
  <c r="Q10" i="10"/>
  <c r="P10" i="10"/>
  <c r="N10" i="10"/>
  <c r="M10" i="10"/>
  <c r="U10" i="10" s="1"/>
  <c r="L10" i="10"/>
  <c r="O112" i="10"/>
  <c r="R112" i="10" s="1"/>
  <c r="S112" i="10"/>
  <c r="U112" i="10"/>
  <c r="Q112" i="10"/>
  <c r="T112" i="10"/>
  <c r="P112" i="10"/>
  <c r="V112" i="10"/>
  <c r="H6" i="13"/>
  <c r="J6" i="13"/>
  <c r="J13" i="13" s="1"/>
  <c r="F89" i="13"/>
  <c r="F90" i="13"/>
  <c r="F91" i="13"/>
  <c r="F92" i="13"/>
  <c r="F93" i="13"/>
  <c r="F94" i="13"/>
  <c r="F95" i="13"/>
  <c r="F96" i="13"/>
  <c r="F97" i="13"/>
  <c r="F69" i="13"/>
  <c r="F70" i="13"/>
  <c r="F71" i="13"/>
  <c r="F72" i="13"/>
  <c r="F73" i="13"/>
  <c r="F74" i="13"/>
  <c r="F75" i="13"/>
  <c r="F76" i="13"/>
  <c r="F77" i="13"/>
  <c r="F49" i="13"/>
  <c r="F50" i="13"/>
  <c r="F58" i="13" s="1"/>
  <c r="F51" i="13"/>
  <c r="F52" i="13"/>
  <c r="F53" i="13"/>
  <c r="F54" i="13"/>
  <c r="F55" i="13"/>
  <c r="F56" i="13"/>
  <c r="F57" i="13"/>
  <c r="F29" i="13"/>
  <c r="F30" i="13"/>
  <c r="F31" i="13"/>
  <c r="F32" i="13"/>
  <c r="F33" i="13"/>
  <c r="F34" i="13"/>
  <c r="F35" i="13"/>
  <c r="F36" i="13"/>
  <c r="F37" i="13"/>
  <c r="F9" i="13"/>
  <c r="F10" i="13"/>
  <c r="F11" i="13"/>
  <c r="F12" i="13"/>
  <c r="F13" i="13"/>
  <c r="F14" i="13"/>
  <c r="F15" i="13"/>
  <c r="F16" i="13"/>
  <c r="F17" i="13"/>
  <c r="H26" i="13"/>
  <c r="H32" i="13" s="1"/>
  <c r="J26" i="13"/>
  <c r="J33" i="13" s="1"/>
  <c r="L26" i="13"/>
  <c r="L32" i="13" s="1"/>
  <c r="N26" i="13"/>
  <c r="P26" i="13"/>
  <c r="P32" i="13" s="1"/>
  <c r="J27" i="13"/>
  <c r="L27" i="13"/>
  <c r="N27" i="13"/>
  <c r="F28" i="13"/>
  <c r="U32" i="13"/>
  <c r="V32" i="13"/>
  <c r="K40" i="13" s="1"/>
  <c r="W32" i="13"/>
  <c r="E38" i="13"/>
  <c r="G38" i="13"/>
  <c r="I38" i="13"/>
  <c r="K38" i="13"/>
  <c r="M38" i="13"/>
  <c r="O38" i="13"/>
  <c r="E41" i="13"/>
  <c r="I41" i="13"/>
  <c r="M41" i="13"/>
  <c r="E42" i="13"/>
  <c r="I42" i="13"/>
  <c r="M42" i="13"/>
  <c r="L28" i="13"/>
  <c r="L33" i="13"/>
  <c r="J29" i="13"/>
  <c r="J37" i="13"/>
  <c r="J30" i="13"/>
  <c r="J34" i="13"/>
  <c r="J35" i="13"/>
  <c r="J28" i="13"/>
  <c r="J32" i="13"/>
  <c r="P31" i="13"/>
  <c r="P28" i="13"/>
  <c r="P36" i="13"/>
  <c r="P33" i="13"/>
  <c r="P30" i="13"/>
  <c r="P27" i="13"/>
  <c r="H36" i="13"/>
  <c r="H33" i="13"/>
  <c r="H30" i="13"/>
  <c r="H31" i="13"/>
  <c r="N29" i="13"/>
  <c r="N38" i="13" s="1"/>
  <c r="N33" i="13"/>
  <c r="N37" i="13"/>
  <c r="N30" i="13"/>
  <c r="N34" i="13"/>
  <c r="N31" i="13"/>
  <c r="N35" i="13"/>
  <c r="N28" i="13"/>
  <c r="N32" i="13"/>
  <c r="N36" i="13"/>
  <c r="H28" i="13"/>
  <c r="O40" i="13"/>
  <c r="F68" i="13"/>
  <c r="F78" i="13" s="1"/>
  <c r="B1" i="25"/>
  <c r="R141" i="18"/>
  <c r="Q141" i="18"/>
  <c r="AA11" i="18"/>
  <c r="N141" i="18"/>
  <c r="N138" i="18" s="1"/>
  <c r="N137" i="18" s="1"/>
  <c r="AH112" i="10"/>
  <c r="W92" i="13"/>
  <c r="V92" i="13"/>
  <c r="K100" i="13" s="1"/>
  <c r="U92" i="13"/>
  <c r="W72" i="13"/>
  <c r="V72" i="13"/>
  <c r="U72" i="13"/>
  <c r="W52" i="13"/>
  <c r="V52" i="13"/>
  <c r="U52" i="13"/>
  <c r="V141" i="18"/>
  <c r="U141" i="18"/>
  <c r="D7" i="18"/>
  <c r="D6" i="18"/>
  <c r="D5" i="18"/>
  <c r="D4" i="18"/>
  <c r="D3" i="18"/>
  <c r="D2" i="18"/>
  <c r="D1" i="18"/>
  <c r="B1" i="26"/>
  <c r="N136" i="18"/>
  <c r="G6" i="18"/>
  <c r="J9" i="18"/>
  <c r="M9" i="18"/>
  <c r="K10" i="18"/>
  <c r="L10" i="18"/>
  <c r="N10" i="18"/>
  <c r="O10" i="18"/>
  <c r="P10" i="18" s="1"/>
  <c r="Q10" i="18"/>
  <c r="R10" i="18"/>
  <c r="S10" i="18"/>
  <c r="U10" i="18"/>
  <c r="K136" i="18"/>
  <c r="L136" i="18"/>
  <c r="K141" i="18"/>
  <c r="B1" i="13"/>
  <c r="B1" i="28" s="1"/>
  <c r="G6" i="10"/>
  <c r="M62" i="13"/>
  <c r="I62" i="13"/>
  <c r="E62" i="13"/>
  <c r="M61" i="13"/>
  <c r="I61" i="13"/>
  <c r="E61" i="13"/>
  <c r="M82" i="13"/>
  <c r="I82" i="13"/>
  <c r="E82" i="13"/>
  <c r="M81" i="13"/>
  <c r="I81" i="13"/>
  <c r="E81" i="13"/>
  <c r="M102" i="13"/>
  <c r="I102" i="13"/>
  <c r="E102" i="13"/>
  <c r="M101" i="13"/>
  <c r="I101" i="13"/>
  <c r="E101" i="13"/>
  <c r="H86" i="13"/>
  <c r="F88" i="13"/>
  <c r="F98" i="13" s="1"/>
  <c r="H66" i="13"/>
  <c r="J66" i="13"/>
  <c r="J70" i="13" s="1"/>
  <c r="L66" i="13"/>
  <c r="N66" i="13"/>
  <c r="N67" i="13" s="1"/>
  <c r="P66" i="13"/>
  <c r="H46" i="13"/>
  <c r="H48" i="13" s="1"/>
  <c r="J46" i="13"/>
  <c r="L46" i="13"/>
  <c r="L50" i="13" s="1"/>
  <c r="N46" i="13"/>
  <c r="P46" i="13"/>
  <c r="P47" i="13" s="1"/>
  <c r="P86" i="13"/>
  <c r="N86" i="13"/>
  <c r="N91" i="13" s="1"/>
  <c r="L86" i="13"/>
  <c r="J86" i="13"/>
  <c r="J95" i="13" s="1"/>
  <c r="F48" i="13"/>
  <c r="L6" i="13"/>
  <c r="L7" i="13" s="1"/>
  <c r="N6" i="13"/>
  <c r="P6" i="13"/>
  <c r="P7" i="13" s="1"/>
  <c r="O100" i="13"/>
  <c r="G100" i="13"/>
  <c r="O98" i="13"/>
  <c r="M98" i="13"/>
  <c r="K98" i="13"/>
  <c r="I98" i="13"/>
  <c r="G98" i="13"/>
  <c r="E98" i="13"/>
  <c r="O78" i="13"/>
  <c r="M78" i="13"/>
  <c r="K78" i="13"/>
  <c r="I78" i="13"/>
  <c r="G78" i="13"/>
  <c r="E78" i="13"/>
  <c r="O58" i="13"/>
  <c r="M58" i="13"/>
  <c r="K58" i="13"/>
  <c r="I58" i="13"/>
  <c r="G58" i="13"/>
  <c r="E58" i="13"/>
  <c r="M22" i="13"/>
  <c r="M21" i="13"/>
  <c r="I22" i="13"/>
  <c r="I21" i="13"/>
  <c r="E22" i="13"/>
  <c r="E21" i="13"/>
  <c r="W12" i="13"/>
  <c r="V12" i="13"/>
  <c r="O18" i="13"/>
  <c r="M18" i="13"/>
  <c r="K18" i="13"/>
  <c r="I18" i="13"/>
  <c r="U12" i="13"/>
  <c r="F8" i="13"/>
  <c r="G18" i="13"/>
  <c r="E18" i="13"/>
  <c r="L67" i="13"/>
  <c r="J87" i="13"/>
  <c r="H88" i="13"/>
  <c r="H98" i="13" s="1"/>
  <c r="H68" i="13"/>
  <c r="H8" i="13"/>
  <c r="H18" i="13" s="1"/>
  <c r="G20" i="13" s="1"/>
  <c r="P87" i="13"/>
  <c r="P15" i="13"/>
  <c r="P12" i="13"/>
  <c r="P9" i="13"/>
  <c r="P17" i="13"/>
  <c r="P14" i="13"/>
  <c r="J51" i="13"/>
  <c r="J55" i="13"/>
  <c r="J48" i="13"/>
  <c r="J52" i="13"/>
  <c r="J56" i="13"/>
  <c r="J49" i="13"/>
  <c r="J53" i="13"/>
  <c r="J57" i="13"/>
  <c r="J50" i="13"/>
  <c r="J54" i="13"/>
  <c r="L71" i="13"/>
  <c r="L75" i="13"/>
  <c r="L68" i="13"/>
  <c r="L72" i="13"/>
  <c r="L76" i="13"/>
  <c r="L69" i="13"/>
  <c r="L73" i="13"/>
  <c r="L77" i="13"/>
  <c r="L70" i="13"/>
  <c r="L74" i="13"/>
  <c r="N9" i="13"/>
  <c r="N13" i="13"/>
  <c r="N17" i="13"/>
  <c r="N14" i="13"/>
  <c r="N10" i="13"/>
  <c r="N11" i="13"/>
  <c r="N15" i="13"/>
  <c r="N8" i="13"/>
  <c r="N12" i="13"/>
  <c r="N16" i="13"/>
  <c r="P53" i="13"/>
  <c r="P50" i="13"/>
  <c r="P51" i="13"/>
  <c r="P48" i="13"/>
  <c r="P56" i="13"/>
  <c r="H54" i="13"/>
  <c r="H55" i="13"/>
  <c r="H56" i="13"/>
  <c r="H53" i="13"/>
  <c r="J69" i="13"/>
  <c r="J77" i="13"/>
  <c r="J74" i="13"/>
  <c r="J75" i="13"/>
  <c r="J72" i="13"/>
  <c r="L11" i="13"/>
  <c r="L8" i="13"/>
  <c r="L13" i="13"/>
  <c r="L9" i="13"/>
  <c r="L10" i="13"/>
  <c r="N51" i="13"/>
  <c r="N55" i="13"/>
  <c r="N48" i="13"/>
  <c r="N52" i="13"/>
  <c r="N56" i="13"/>
  <c r="N49" i="13"/>
  <c r="N53" i="13"/>
  <c r="N57" i="13"/>
  <c r="N50" i="13"/>
  <c r="N54" i="13"/>
  <c r="P71" i="13"/>
  <c r="P75" i="13"/>
  <c r="P68" i="13"/>
  <c r="P72" i="13"/>
  <c r="P76" i="13"/>
  <c r="P69" i="13"/>
  <c r="P73" i="13"/>
  <c r="P77" i="13"/>
  <c r="P70" i="13"/>
  <c r="P74" i="13"/>
  <c r="H72" i="13"/>
  <c r="H76" i="13"/>
  <c r="H69" i="13"/>
  <c r="H78" i="13" s="1"/>
  <c r="G80" i="13" s="1"/>
  <c r="H73" i="13"/>
  <c r="H77" i="13"/>
  <c r="H70" i="13"/>
  <c r="H74" i="13"/>
  <c r="H71" i="13"/>
  <c r="H75" i="13"/>
  <c r="H12" i="13"/>
  <c r="H16" i="13"/>
  <c r="H9" i="13"/>
  <c r="H13" i="13"/>
  <c r="H10" i="13"/>
  <c r="H11" i="13"/>
  <c r="H17" i="13"/>
  <c r="H15" i="13"/>
  <c r="H14" i="13"/>
  <c r="J9" i="13"/>
  <c r="J17" i="13"/>
  <c r="J11" i="13"/>
  <c r="J14" i="13"/>
  <c r="J8" i="13"/>
  <c r="L49" i="13"/>
  <c r="L57" i="13"/>
  <c r="L54" i="13"/>
  <c r="L55" i="13"/>
  <c r="L52" i="13"/>
  <c r="N69" i="13"/>
  <c r="N77" i="13"/>
  <c r="N74" i="13"/>
  <c r="N75" i="13"/>
  <c r="N72" i="13"/>
  <c r="J90" i="13"/>
  <c r="J91" i="13"/>
  <c r="J88" i="13"/>
  <c r="J96" i="13"/>
  <c r="J93" i="13"/>
  <c r="L87" i="13"/>
  <c r="L98" i="13" s="1"/>
  <c r="L88" i="13"/>
  <c r="L92" i="13"/>
  <c r="L96" i="13"/>
  <c r="L89" i="13"/>
  <c r="L93" i="13"/>
  <c r="L97" i="13"/>
  <c r="L90" i="13"/>
  <c r="L94" i="13"/>
  <c r="L91" i="13"/>
  <c r="L95" i="13"/>
  <c r="N94" i="13"/>
  <c r="N95" i="13"/>
  <c r="N92" i="13"/>
  <c r="N89" i="13"/>
  <c r="N97" i="13"/>
  <c r="P88" i="13"/>
  <c r="P92" i="13"/>
  <c r="P96" i="13"/>
  <c r="P89" i="13"/>
  <c r="P93" i="13"/>
  <c r="P97" i="13"/>
  <c r="P90" i="13"/>
  <c r="P94" i="13"/>
  <c r="P91" i="13"/>
  <c r="P95" i="13"/>
  <c r="H89" i="13"/>
  <c r="H93" i="13"/>
  <c r="H97" i="13"/>
  <c r="H90" i="13"/>
  <c r="H94" i="13"/>
  <c r="H91" i="13"/>
  <c r="H95" i="13"/>
  <c r="H92" i="13"/>
  <c r="H96" i="13"/>
  <c r="P98" i="13"/>
  <c r="F18" i="13"/>
  <c r="M10" i="18"/>
  <c r="AB11" i="18"/>
  <c r="H7" i="25"/>
  <c r="N47" i="13"/>
  <c r="N87" i="13"/>
  <c r="J47" i="13"/>
  <c r="J7" i="13"/>
  <c r="P67" i="13"/>
  <c r="P78" i="13" s="1"/>
  <c r="O80" i="13" s="1"/>
  <c r="N7" i="13"/>
  <c r="G60" i="13"/>
  <c r="V136" i="18"/>
  <c r="U136" i="18"/>
  <c r="P136" i="18"/>
  <c r="Q136" i="18"/>
  <c r="R136" i="18"/>
  <c r="T136" i="18"/>
  <c r="L78" i="13"/>
  <c r="N18" i="13"/>
  <c r="J58" i="13"/>
  <c r="K60" i="13" s="1"/>
  <c r="N58" i="13"/>
  <c r="O60" i="13"/>
  <c r="N93" i="13" l="1"/>
  <c r="N88" i="13"/>
  <c r="N98" i="13" s="1"/>
  <c r="N90" i="13"/>
  <c r="J97" i="13"/>
  <c r="J92" i="13"/>
  <c r="J94" i="13"/>
  <c r="N68" i="13"/>
  <c r="N70" i="13"/>
  <c r="N78" i="13" s="1"/>
  <c r="L56" i="13"/>
  <c r="L51" i="13"/>
  <c r="L53" i="13"/>
  <c r="J15" i="13"/>
  <c r="J10" i="13"/>
  <c r="L17" i="13"/>
  <c r="L16" i="13"/>
  <c r="J76" i="13"/>
  <c r="J71" i="13"/>
  <c r="J73" i="13"/>
  <c r="H49" i="13"/>
  <c r="H51" i="13"/>
  <c r="P52" i="13"/>
  <c r="P54" i="13"/>
  <c r="P58" i="13" s="1"/>
  <c r="P49" i="13"/>
  <c r="P10" i="13"/>
  <c r="P16" i="13"/>
  <c r="P11" i="13"/>
  <c r="L47" i="13"/>
  <c r="H34" i="13"/>
  <c r="H29" i="13"/>
  <c r="P34" i="13"/>
  <c r="P29" i="13"/>
  <c r="P35" i="13"/>
  <c r="L34" i="13"/>
  <c r="L29" i="13"/>
  <c r="L35" i="13"/>
  <c r="L30" i="13"/>
  <c r="L36" i="13"/>
  <c r="L38" i="13" s="1"/>
  <c r="L31" i="13"/>
  <c r="F38" i="13"/>
  <c r="J67" i="13"/>
  <c r="J78" i="13" s="1"/>
  <c r="K80" i="13" s="1"/>
  <c r="N96" i="13"/>
  <c r="J89" i="13"/>
  <c r="J98" i="13" s="1"/>
  <c r="N76" i="13"/>
  <c r="N71" i="13"/>
  <c r="N73" i="13"/>
  <c r="L48" i="13"/>
  <c r="J12" i="13"/>
  <c r="J16" i="13"/>
  <c r="L14" i="13"/>
  <c r="L12" i="13"/>
  <c r="L18" i="13" s="1"/>
  <c r="L15" i="13"/>
  <c r="J68" i="13"/>
  <c r="H57" i="13"/>
  <c r="H52" i="13"/>
  <c r="H58" i="13" s="1"/>
  <c r="H50" i="13"/>
  <c r="P55" i="13"/>
  <c r="P57" i="13"/>
  <c r="P13" i="13"/>
  <c r="P8" i="13"/>
  <c r="P38" i="13"/>
  <c r="H35" i="13"/>
  <c r="H37" i="13"/>
  <c r="P37" i="13"/>
  <c r="J36" i="13"/>
  <c r="J38" i="13" s="1"/>
  <c r="J31" i="13"/>
  <c r="L37" i="13"/>
  <c r="S9" i="10"/>
  <c r="Q27" i="18"/>
  <c r="Q31" i="18" s="1"/>
  <c r="R31" i="18"/>
  <c r="T138" i="18"/>
  <c r="H8" i="25"/>
  <c r="H12" i="25"/>
  <c r="H16" i="25"/>
  <c r="H9" i="25"/>
  <c r="H13" i="25"/>
  <c r="H10" i="25"/>
  <c r="H14" i="25"/>
  <c r="H11" i="25"/>
  <c r="H15" i="25"/>
  <c r="T10" i="18"/>
  <c r="H17" i="25"/>
  <c r="AB136" i="18"/>
  <c r="V28" i="18"/>
  <c r="Q138" i="18"/>
  <c r="U138" i="18"/>
  <c r="V27" i="18"/>
  <c r="R138" i="18"/>
  <c r="J138" i="18"/>
  <c r="J137" i="18" s="1"/>
  <c r="V138" i="18"/>
  <c r="N9" i="18"/>
  <c r="P138" i="18"/>
  <c r="P137" i="18" s="1"/>
  <c r="Q113" i="10"/>
  <c r="N114" i="10"/>
  <c r="J114" i="10"/>
  <c r="J113" i="10" s="1"/>
  <c r="J9" i="10" s="1"/>
  <c r="U9" i="10"/>
  <c r="T113" i="10"/>
  <c r="V9" i="10"/>
  <c r="J5" i="10" s="1"/>
  <c r="J6" i="10" s="1"/>
  <c r="J7" i="10" s="1"/>
  <c r="P113" i="10"/>
  <c r="N9" i="10" l="1"/>
  <c r="P18" i="13"/>
  <c r="O20" i="13" s="1"/>
  <c r="H38" i="13"/>
  <c r="G40" i="13" s="1"/>
  <c r="J18" i="13"/>
  <c r="K20" i="13" s="1"/>
  <c r="L58" i="13"/>
  <c r="Q9" i="10"/>
  <c r="V31" i="18"/>
  <c r="Q137" i="18"/>
  <c r="R137" i="18"/>
  <c r="U137" i="18"/>
  <c r="Q9" i="18"/>
  <c r="T9" i="18"/>
  <c r="U9" i="18"/>
  <c r="R9" i="18"/>
  <c r="P9" i="18"/>
  <c r="V137" i="18"/>
  <c r="T137" i="18"/>
  <c r="V9" i="18"/>
  <c r="J5" i="18" s="1"/>
  <c r="J6" i="18" s="1"/>
  <c r="J7" i="18" s="1"/>
  <c r="T9" i="10"/>
  <c r="U113" i="10"/>
  <c r="P9" i="10"/>
  <c r="N113" i="10"/>
  <c r="V113" i="10"/>
  <c r="R113" i="10"/>
  <c r="R9" i="10"/>
</calcChain>
</file>

<file path=xl/comments1.xml><?xml version="1.0" encoding="utf-8"?>
<comments xmlns="http://schemas.openxmlformats.org/spreadsheetml/2006/main">
  <authors>
    <author/>
  </authors>
  <commentList>
    <comment ref="S8" authorId="0">
      <text>
        <r>
          <rPr>
            <b/>
            <sz val="8"/>
            <color indexed="8"/>
            <rFont val="Tahoma"/>
            <family val="2"/>
          </rPr>
          <t xml:space="preserve">Tragen Sie den SVS aus der Datei 009.xls ein
</t>
        </r>
      </text>
    </comment>
  </commentList>
</comments>
</file>

<file path=xl/comments2.xml><?xml version="1.0" encoding="utf-8"?>
<comments xmlns="http://schemas.openxmlformats.org/spreadsheetml/2006/main">
  <authors>
    <author/>
  </authors>
  <commentList>
    <comment ref="S8" authorId="0">
      <text>
        <r>
          <rPr>
            <b/>
            <sz val="8"/>
            <color indexed="8"/>
            <rFont val="Tahoma"/>
            <family val="2"/>
          </rPr>
          <t xml:space="preserve">Tragen Sie den SVS aus der Datei 009.xls ein
</t>
        </r>
      </text>
    </comment>
  </commentList>
</comments>
</file>

<file path=xl/sharedStrings.xml><?xml version="1.0" encoding="utf-8"?>
<sst xmlns="http://schemas.openxmlformats.org/spreadsheetml/2006/main" count="2189" uniqueCount="525">
  <si>
    <t>Nach Ablauf des jeweils gültigen Lohn- und Rahmentarifvertrages bleibt der letzte vereinbarte Stundenverrechnungssatz so lange gültig bis ein neuer Lohn- und Rahmentarifvertrag in Kraft tritt.</t>
  </si>
  <si>
    <t>Auskömmlichkeit des Stundenverrechnungssatzes</t>
  </si>
  <si>
    <t>Sozialversicherungs- pflichtige Mitarbeiter wochentags</t>
  </si>
  <si>
    <t>Geringfügig Beschäftigte Mitarbeiter wochentags</t>
  </si>
  <si>
    <t>Sozialversicherungs- pflichtige Mitarbeiter wochentags Nachtreinigung</t>
  </si>
  <si>
    <t>Geringfügig Beschäftigte Mitarbeiter wochentags   Nachtreinigung</t>
  </si>
  <si>
    <t>Sozialversicherungs- pflichtige Mitarbeiter Sonn- u. Feiertags</t>
  </si>
  <si>
    <t>Geringfügig Beschäftigte Mitarbeiter Sonn- u. Feiertags</t>
  </si>
  <si>
    <t xml:space="preserve"> % </t>
  </si>
  <si>
    <t>EUR</t>
  </si>
  <si>
    <t>Produktiver Stundenlohn</t>
  </si>
  <si>
    <t>Tragen Sie die prozentualen Anteile der Sozialversicherungspflichtigen Mitarbeiter ein !!!!</t>
  </si>
  <si>
    <t>Sozialversicherungsbeiträge</t>
  </si>
  <si>
    <t>Lohngebundene Kosten</t>
  </si>
  <si>
    <t>Tragen Sie die prozentualen Anteile der Geringfügig beschäftigte Mitarbeiter ein !!!!</t>
  </si>
  <si>
    <t>Sonstige Auftragsbezogene Kosten</t>
  </si>
  <si>
    <t xml:space="preserve">Telefon: </t>
  </si>
  <si>
    <t>Reinigungs- häufigkeit / Jahr</t>
  </si>
  <si>
    <t>Fläche / Jahr</t>
  </si>
  <si>
    <t>Leistung  m²/Std.</t>
  </si>
  <si>
    <t>Std. Ausf. oder Stck.</t>
  </si>
  <si>
    <t>Std. / Monat</t>
  </si>
  <si>
    <t>Std. / Jahr</t>
  </si>
  <si>
    <t>Std. Verr. Satz EUR</t>
  </si>
  <si>
    <t>EUR / Ausführung</t>
  </si>
  <si>
    <t xml:space="preserve">  - es sind die Kosten für Anschaffungen, Entwicklungskosten und Lizenzen, Fahrtkosten, Zeit etc. bei elektronischen und manuellen Qualitätssystemen einzutragen.</t>
  </si>
  <si>
    <t>Mehrwertsteuer eintragen! --&gt;</t>
  </si>
  <si>
    <t>keine Reinigung</t>
  </si>
  <si>
    <t>XX</t>
  </si>
  <si>
    <t>Häufigkeit</t>
  </si>
  <si>
    <t xml:space="preserve"> Januar</t>
  </si>
  <si>
    <t xml:space="preserve"> Februar</t>
  </si>
  <si>
    <t xml:space="preserve"> März</t>
  </si>
  <si>
    <t xml:space="preserve"> April</t>
  </si>
  <si>
    <t xml:space="preserve"> Mai</t>
  </si>
  <si>
    <t xml:space="preserve"> Juni</t>
  </si>
  <si>
    <t xml:space="preserve"> Juli</t>
  </si>
  <si>
    <t xml:space="preserve"> August</t>
  </si>
  <si>
    <t xml:space="preserve"> September</t>
  </si>
  <si>
    <t xml:space="preserve"> Oktober</t>
  </si>
  <si>
    <t xml:space="preserve"> November</t>
  </si>
  <si>
    <t xml:space="preserve"> Dezember</t>
  </si>
  <si>
    <t xml:space="preserve"> 1. Woche</t>
  </si>
  <si>
    <t xml:space="preserve"> 2. Woche</t>
  </si>
  <si>
    <t xml:space="preserve"> 3. Woche</t>
  </si>
  <si>
    <t xml:space="preserve"> 4. Woche</t>
  </si>
  <si>
    <t>wt</t>
  </si>
  <si>
    <t>kR</t>
  </si>
  <si>
    <t>Summe € Jahr o. MwSt</t>
  </si>
  <si>
    <t>Summe Jahr mit MwSt</t>
  </si>
  <si>
    <t>LfdNr</t>
  </si>
  <si>
    <t>Objekt</t>
  </si>
  <si>
    <t>Gesamtsumme ohne "nB" / "kR"</t>
  </si>
  <si>
    <t>Leistung m² / Std.</t>
  </si>
  <si>
    <t>Std- Verr. Satz WT</t>
  </si>
  <si>
    <t>Std- Verr. Satz Nacht- reinigung</t>
  </si>
  <si>
    <t>Std Stz nur SoF</t>
  </si>
  <si>
    <t>2j</t>
  </si>
  <si>
    <t>nB</t>
  </si>
  <si>
    <t>1j</t>
  </si>
  <si>
    <t>Objekt auswählen</t>
  </si>
  <si>
    <t>Raum-/ Flächenbezeichnung</t>
  </si>
  <si>
    <t>Belag</t>
  </si>
  <si>
    <t>Reinigungs- häufigkeit</t>
  </si>
  <si>
    <t>Reinigungs- klasse</t>
  </si>
  <si>
    <t>Reinigungszeit</t>
  </si>
  <si>
    <t>Zuschläge Nachts/Sonn/Feiertag</t>
  </si>
  <si>
    <t>Grundreinigung</t>
  </si>
  <si>
    <t>Fläche</t>
  </si>
  <si>
    <t>I</t>
  </si>
  <si>
    <t>SoF</t>
  </si>
  <si>
    <t>GR</t>
  </si>
  <si>
    <t>EUR / Monat</t>
  </si>
  <si>
    <t>EUR/ Jahr</t>
  </si>
  <si>
    <t>Besonde- rheiten</t>
  </si>
  <si>
    <t>Objekt-Art</t>
  </si>
  <si>
    <t>B</t>
  </si>
  <si>
    <t>x</t>
  </si>
  <si>
    <t>Friedhöfe</t>
  </si>
  <si>
    <t>öffentl. Büchereien</t>
  </si>
  <si>
    <t>Schulgebäude</t>
  </si>
  <si>
    <t>Turn/Sport/Mehrzweckhallen</t>
  </si>
  <si>
    <t>Frei/Hallenbäder</t>
  </si>
  <si>
    <r>
      <t xml:space="preserve">Nassreinigen </t>
    </r>
    <r>
      <rPr>
        <sz val="9"/>
        <color indexed="10"/>
        <rFont val="Arial"/>
        <family val="2"/>
      </rPr>
      <t>~</t>
    </r>
    <r>
      <rPr>
        <sz val="8"/>
        <color indexed="12"/>
        <rFont val="Arial"/>
        <family val="2"/>
      </rPr>
      <t xml:space="preserve"> Saugen</t>
    </r>
  </si>
  <si>
    <r>
      <t xml:space="preserve">Feuchtreinigen </t>
    </r>
    <r>
      <rPr>
        <sz val="9"/>
        <color indexed="10"/>
        <rFont val="Arial"/>
        <family val="2"/>
      </rPr>
      <t>~</t>
    </r>
    <r>
      <rPr>
        <sz val="8"/>
        <color indexed="12"/>
        <rFont val="Arial"/>
        <family val="2"/>
      </rPr>
      <t xml:space="preserve"> Grobschmutzentfernung</t>
    </r>
  </si>
  <si>
    <r>
      <t>1</t>
    </r>
    <r>
      <rPr>
        <sz val="8"/>
        <rFont val="Arial"/>
        <family val="2"/>
      </rPr>
      <t xml:space="preserve"> = 1 x wöchentl., </t>
    </r>
    <r>
      <rPr>
        <b/>
        <sz val="8"/>
        <color indexed="10"/>
        <rFont val="Arial"/>
        <family val="2"/>
      </rPr>
      <t>2</t>
    </r>
    <r>
      <rPr>
        <sz val="8"/>
        <rFont val="Arial"/>
        <family val="2"/>
      </rPr>
      <t xml:space="preserve"> = 2 x wöchentl., </t>
    </r>
    <r>
      <rPr>
        <b/>
        <sz val="8"/>
        <color indexed="10"/>
        <rFont val="Arial"/>
        <family val="2"/>
      </rPr>
      <t>2,5</t>
    </r>
    <r>
      <rPr>
        <sz val="8"/>
        <rFont val="Arial"/>
        <family val="2"/>
      </rPr>
      <t xml:space="preserve"> = 2,5 x wöchentl., </t>
    </r>
    <r>
      <rPr>
        <b/>
        <sz val="8"/>
        <color indexed="10"/>
        <rFont val="Arial"/>
        <family val="2"/>
      </rPr>
      <t>3</t>
    </r>
    <r>
      <rPr>
        <sz val="8"/>
        <rFont val="Arial"/>
        <family val="2"/>
      </rPr>
      <t xml:space="preserve"> = 3 x wöchentl., </t>
    </r>
    <r>
      <rPr>
        <b/>
        <sz val="8"/>
        <color indexed="10"/>
        <rFont val="Arial"/>
        <family val="2"/>
      </rPr>
      <t>4</t>
    </r>
    <r>
      <rPr>
        <sz val="8"/>
        <rFont val="Arial"/>
        <family val="2"/>
      </rPr>
      <t xml:space="preserve"> = 4 x wöchentl., </t>
    </r>
    <r>
      <rPr>
        <b/>
        <sz val="8"/>
        <color indexed="10"/>
        <rFont val="Arial"/>
        <family val="2"/>
      </rPr>
      <t>5</t>
    </r>
    <r>
      <rPr>
        <sz val="8"/>
        <rFont val="Arial"/>
        <family val="2"/>
      </rPr>
      <t xml:space="preserve"> = 5 x wöchentl.,  </t>
    </r>
    <r>
      <rPr>
        <b/>
        <sz val="8"/>
        <color indexed="10"/>
        <rFont val="Arial"/>
        <family val="2"/>
      </rPr>
      <t>1/4</t>
    </r>
    <r>
      <rPr>
        <sz val="8"/>
        <rFont val="Arial"/>
        <family val="2"/>
      </rPr>
      <t xml:space="preserve"> = 1x Nass-/ 4x Feuchtreinigung,  </t>
    </r>
    <r>
      <rPr>
        <b/>
        <sz val="8"/>
        <color indexed="10"/>
        <rFont val="Arial"/>
        <family val="2"/>
      </rPr>
      <t>2/3</t>
    </r>
    <r>
      <rPr>
        <sz val="8"/>
        <rFont val="Arial"/>
        <family val="2"/>
      </rPr>
      <t xml:space="preserve"> = 2x Nass-/ 3x Feuchtreinigung,  </t>
    </r>
    <r>
      <rPr>
        <b/>
        <sz val="8"/>
        <color indexed="10"/>
        <rFont val="Arial"/>
        <family val="2"/>
      </rPr>
      <t>3/2</t>
    </r>
    <r>
      <rPr>
        <sz val="8"/>
        <rFont val="Arial"/>
        <family val="2"/>
      </rPr>
      <t xml:space="preserve"> = 3x Nass-/ 2x Feuchtreinigung, </t>
    </r>
    <r>
      <rPr>
        <b/>
        <sz val="8"/>
        <color indexed="10"/>
        <rFont val="Arial"/>
        <family val="2"/>
      </rPr>
      <t>6</t>
    </r>
    <r>
      <rPr>
        <sz val="8"/>
        <rFont val="Arial"/>
        <family val="2"/>
      </rPr>
      <t xml:space="preserve"> = 6 x wöchentl.,  </t>
    </r>
    <r>
      <rPr>
        <b/>
        <sz val="8"/>
        <color indexed="10"/>
        <rFont val="Arial"/>
        <family val="2"/>
      </rPr>
      <t>3/3</t>
    </r>
    <r>
      <rPr>
        <sz val="8"/>
        <rFont val="Arial"/>
        <family val="2"/>
      </rPr>
      <t xml:space="preserve"> = </t>
    </r>
  </si>
  <si>
    <t>R</t>
  </si>
  <si>
    <r>
      <t xml:space="preserve">Glasreinigung LG 6                                                                        </t>
    </r>
    <r>
      <rPr>
        <sz val="10"/>
        <rFont val="Arial"/>
        <family val="2"/>
      </rPr>
      <t>Reinigungsarbeiten in fachlichen Teilbereichen der Glas- und Außenreinigung für Mitarbeiter im Gebäudereiniger-Handwerk</t>
    </r>
  </si>
  <si>
    <r>
      <t xml:space="preserve">Es werden lt. Kommunaler Gemeinschaftsstelle für Verwaltungsmanagement (KGSt), des Zoll (Finanzkontrolle Schwarzarbeit) und der Gebäudereinigerinnung, nur auskömmliche Stundenverrechnungssätze empfohlen. Stundenverrechnungssätze unterhalb von </t>
    </r>
    <r>
      <rPr>
        <sz val="10"/>
        <color indexed="10"/>
        <rFont val="Arial"/>
        <family val="2"/>
      </rPr>
      <t>75%</t>
    </r>
    <r>
      <rPr>
        <sz val="10"/>
        <rFont val="Arial"/>
        <family val="2"/>
      </rPr>
      <t xml:space="preserve"> Zuschlag auf den Tariflohn, werden intensiv auf Auskömmlichkeit geprüft. Der SVS erhöht sich durch die gesetzlichen Zuschläge bei der Nacht-, Sonn- und Feiertagsreinigung. Auch Stundenverrechnungssätze innerhalb dieser Grenzen werden einer genauen Prüfung und auf Plausibilität überprüft.</t>
    </r>
  </si>
  <si>
    <t xml:space="preserve"> % ausfüllen</t>
  </si>
  <si>
    <t>Prozentanteil</t>
  </si>
  <si>
    <t>Unternehmensbezogene Kosten</t>
  </si>
  <si>
    <t>Gewinn und Wagnis</t>
  </si>
  <si>
    <t xml:space="preserve">Stundenverrechnungssatz </t>
  </si>
  <si>
    <t>Tragen Sie die anteiligen Prozentverhältnisse für die Mischkalkulation in den farblich markierten Zellen ein----&gt;</t>
  </si>
  <si>
    <t>Füllen Sie unbedingt diese farblich markierten Zellen im prozentualen Verhältnis aus.</t>
  </si>
  <si>
    <t>&gt; Schulungskosten</t>
  </si>
  <si>
    <t>&gt; Qualitätsmanagement</t>
  </si>
  <si>
    <t>&gt; Aufsichtskosten OB / VA</t>
  </si>
  <si>
    <t>&gt; Maschinen + Geräte (AfA</t>
  </si>
  <si>
    <t>Misch- Stunden- verrechnungssatz</t>
  </si>
  <si>
    <t>Füllen Sie Alle markierten Zellen aus, auch wenn Sie diese Positionen aktuell nicht anbieten.</t>
  </si>
  <si>
    <t>Ausfüllhinweise</t>
  </si>
  <si>
    <t>Mo</t>
  </si>
  <si>
    <t>Di</t>
  </si>
  <si>
    <t>Mi</t>
  </si>
  <si>
    <t>Do</t>
  </si>
  <si>
    <t>Fr</t>
  </si>
  <si>
    <t>Sa</t>
  </si>
  <si>
    <t>So</t>
  </si>
  <si>
    <t>öffentl. Gebäude</t>
  </si>
  <si>
    <t>Kindergärten</t>
  </si>
  <si>
    <t>1 x wöchentl.</t>
  </si>
  <si>
    <t>Regiearbeit</t>
  </si>
  <si>
    <t>Teilreinigung</t>
  </si>
  <si>
    <t>Sichtreinigung</t>
  </si>
  <si>
    <t>Sonn/Feiertag</t>
  </si>
  <si>
    <t>2 x wöchentl.</t>
  </si>
  <si>
    <t>3 x wöchentl.</t>
  </si>
  <si>
    <t>4 x wöchentl.</t>
  </si>
  <si>
    <t>5 x wöchentl.</t>
  </si>
  <si>
    <t>6 x wöchentl.</t>
  </si>
  <si>
    <t>1m x monatl.</t>
  </si>
  <si>
    <t>2m x monatl.</t>
  </si>
  <si>
    <t>1j x jährlich</t>
  </si>
  <si>
    <t>2j x jährlich</t>
  </si>
  <si>
    <t>3j x jährlich</t>
  </si>
  <si>
    <t>Summe "nB" / "kR" / "R"</t>
  </si>
  <si>
    <t>X</t>
  </si>
  <si>
    <t xml:space="preserve">Informationen  zur Datei </t>
  </si>
  <si>
    <t>Um Ihnen das ausfüllen der doch umfangreichen Kalkulationstabellen zu erleichtern, empfehlen wir Ihnen mit der Eingabe der Leistungszahlen und des Stundenverrechnungssatzes im Berechnungsblatt zu beginnen.</t>
  </si>
  <si>
    <t>Die Räume die zu den einzelnen Reinigungsgruppen gehören, werden dann automatisch im Kalkulationsblatt ausgefüllt</t>
  </si>
  <si>
    <t>Kontrollieren Sie unbedingt vor Speicherung und Angebotsabgabe ob die von Ihnen gewünschten Leistungsvorgaben, Stundenverrechnungssätze und andere Beträge auch fehlerfrei im Kalkulationsblatt übernommen worden sind. Nötigenfalls können Sie auch direkt im Kalkulationsblatt Zahleneingeben oder ändern.</t>
  </si>
  <si>
    <t>Eintragungen dürfen nur in den farblich markierten Zellen vorgenommen werden.</t>
  </si>
  <si>
    <t>Veränderungen der Formeln und unmarkierten Zellen führen zum Ausschluss des Angebotes</t>
  </si>
  <si>
    <t>Reinigungszeiten</t>
  </si>
  <si>
    <t>Machbarkeit der Leistungsvorgaben</t>
  </si>
  <si>
    <r>
      <t xml:space="preserve">Die Kalkulations- und die dazugehörigen Berechnungsblätter müssen dem Angebot </t>
    </r>
    <r>
      <rPr>
        <b/>
        <u/>
        <sz val="12"/>
        <color indexed="10"/>
        <rFont val="Arial"/>
        <family val="2"/>
      </rPr>
      <t>nicht</t>
    </r>
    <r>
      <rPr>
        <b/>
        <sz val="12"/>
        <color indexed="12"/>
        <rFont val="Arial"/>
        <family val="2"/>
      </rPr>
      <t xml:space="preserve"> beigefügt werden!!</t>
    </r>
  </si>
  <si>
    <t>Bitte tragen Sie den bereits im Tabellenblatt "StVs" ermittelten StVs für das jeweilige Tätigkeitsfeld (Lohngruppen 1-6) ein. Es dürfen keine anderen StVs als im Tabellenblatt "StVs" verwendet werden.</t>
  </si>
  <si>
    <t>Die angegebenen/kalkulierten Stundenverrechnungssätze sind zwingend bei der Berechnung der Unterhalts-, Glas-, Grund- und Sonderreinigung, sowie Vorarbeiter/in, Objektbetreuer/in etc., anzuwenden !!. Andere StVs führend zwingend zum Ausschluss</t>
  </si>
  <si>
    <t>Kosten Qualitätsmanagementsystem /Jahr</t>
  </si>
  <si>
    <t>Jahresstunden Mitarbeiterschulung</t>
  </si>
  <si>
    <t>Anzahl Mitarbeiterschulung /Jahr</t>
  </si>
  <si>
    <t>SR</t>
  </si>
  <si>
    <t>TR</t>
  </si>
  <si>
    <t xml:space="preserve"> nB nach Bedarf</t>
  </si>
  <si>
    <t>K</t>
  </si>
  <si>
    <t>Jahresarbeitsstunden Objektbetreuung</t>
  </si>
  <si>
    <t>Jahresarbeitsstunden Vorarbeiter/in</t>
  </si>
  <si>
    <t>Kosten Mitarbeiterschulung</t>
  </si>
  <si>
    <t xml:space="preserve"> </t>
  </si>
  <si>
    <r>
      <t xml:space="preserve">Sie können die Kalkulationsblätter bequem über die Tabellenblätter </t>
    </r>
    <r>
      <rPr>
        <b/>
        <sz val="10"/>
        <color indexed="10"/>
        <rFont val="Arial"/>
        <family val="2"/>
      </rPr>
      <t xml:space="preserve">"Berechnungsblatt XX" </t>
    </r>
    <r>
      <rPr>
        <sz val="10"/>
        <color indexed="8"/>
        <rFont val="Arial"/>
        <family val="2"/>
      </rPr>
      <t>ausfüllen lassen. Mit der zentralen Eingabe der Leistungsvorgabe und des Stundenverrechnungssatzes pro Reinigungsgruppe, werden die jeweiligen Kalkulationsblätter automatisch ausgefüllt und Sie müssen nur noch für die Feinabstimmungen einzelne Korrekturen in den Kalkulationsblättern durchführen.</t>
    </r>
  </si>
  <si>
    <r>
      <t xml:space="preserve">Folgende Felder </t>
    </r>
    <r>
      <rPr>
        <b/>
        <u/>
        <sz val="10"/>
        <rFont val="Arial"/>
        <family val="2"/>
      </rPr>
      <t>müssen</t>
    </r>
    <r>
      <rPr>
        <b/>
        <sz val="10"/>
        <rFont val="Arial"/>
        <family val="2"/>
      </rPr>
      <t xml:space="preserve"> nachvollziehbar ausgefüllt sein. Sie werden auf Plausibilität geprüft und führen bei falschen oder fehlenden Angaben zum Ausschluß.</t>
    </r>
  </si>
  <si>
    <r>
      <t xml:space="preserve">  - tragen Sie </t>
    </r>
    <r>
      <rPr>
        <u/>
        <sz val="10"/>
        <rFont val="Arial"/>
        <family val="2"/>
      </rPr>
      <t>alle</t>
    </r>
    <r>
      <rPr>
        <sz val="10"/>
        <rFont val="Arial"/>
        <family val="2"/>
      </rPr>
      <t xml:space="preserve"> erforderlichen Kosten für die Mitarbeiterschulungen wie Referentenkosten, Zeit der Mitarbeiter (Schulungskosten sind Arbeitszeit), evtl. Bewirtung, Material etc. ein.</t>
    </r>
  </si>
  <si>
    <t xml:space="preserve">  - tragen Sie die Anzahl der Mitarbeiterschulungen ein, wenn mehr als die zwei geforderten Schulungen durchgeführt werden.</t>
  </si>
  <si>
    <t xml:space="preserve">  - geben Sie die Anzahl an Schulungsstunden der gesamten Mitarbeiter für das Kalenderjahr ein.</t>
  </si>
  <si>
    <t>Tabelle Berechnungsblatt XX</t>
  </si>
  <si>
    <t>Straße/Postfach</t>
  </si>
  <si>
    <t>Angebotsbearbeiter.</t>
  </si>
  <si>
    <t>:</t>
  </si>
  <si>
    <t>Anbieter/Firma:</t>
  </si>
  <si>
    <t>Plz: / Ort:</t>
  </si>
  <si>
    <t>E-Mail:</t>
  </si>
  <si>
    <t>12345 Musterort</t>
  </si>
  <si>
    <t>Die angegebenen/kalkulierten Stundenverrechnungssätze im Tabellenblatt "StVs" sind zwingend bei der Berechnung der Unterhalts-, Glas-, Grund- und Sonderreinigung, sowie Vorarbeiter/in, Objektbetreuer/in etc., anzuwenden !!. Andere StVs führend zwingend zum Ausschluss</t>
  </si>
  <si>
    <t>Dadurch müssen Sie nur noch die Feinabstimmung durch die direkte Eingabe im Kalkulationsblatt vornehmen. Beachten Sie die Möglichkeit innerhalb der einzelnen Raumgruppen bei unterschiedlichen Größen, Etagen etc., auch differenzierte Leistungsvorgaben eintragen zu können.</t>
  </si>
  <si>
    <t>Tragen Sie Ihre Firmendaten und den Namen der/s Angebotsbearbeiterin/s ein.</t>
  </si>
  <si>
    <t xml:space="preserve">  - gemeint sind die vorraussichtlich zu erbringenden Jahressstunden, die für Überwachung, Betreuung und Qualitätskontrollen erforderlich sind, einzutragen (Die Zeiten sind in den Anwesenheitslisten der Mitarbeiter im Objekt mit einzutragen).</t>
  </si>
  <si>
    <t>Für die Mitarbeiterschulungen müssen pro Schulung und Mitarbeiter mindestens eine Stunde berechnet werden.</t>
  </si>
  <si>
    <t>Tabelle Kalkulationsblatt</t>
  </si>
  <si>
    <t>Tabelle StVs</t>
  </si>
  <si>
    <t>Bei überhöhten Leistungsvorgaben, behalten wir uns vor, eine zeitlich und räumlich begrenzte Reinigungsprobe vor Ort zu verlangen. Der Umfang erstreckt sich über ein Revier mit unterschiedlichen Reinigungsgruppen und Häufigkeiten, maximal 4 Stunden, incl. Rüstzeiten. Die Kosten sind vom Bieter zu tragen.</t>
  </si>
  <si>
    <t xml:space="preserve">  - gemeint sind die voraussichtlich zu erbringenden Jahressstunden, die für Überwachung, Betreuung und Qualitätskontrollen erforderlich sind, einzutragen (Die Zeiten sind in den Anwesenheitslisten der Mitarbeiter im Objekt mit einzutragen).</t>
  </si>
  <si>
    <t>Füllen Sie alle Positionen in den möglichen Zellen aus. Die Positionen werden mit den Angaben im Tabellenblatt "Kalkulationsblatt" und allen relevanten Anlagen und Dateien auf Plausibilität geprüft. Bei fehlenden, falschen oder fehlerhaften Angaben, wird das Angebot ausgeschlossen.</t>
  </si>
  <si>
    <t>&gt; Mopwäsche</t>
  </si>
  <si>
    <t>Die hier angegebenen/kalkulierten Stundenverrechnungssätze sind zwingend in den Kalkulationsblättern, bei der Berechnung der Unterhalts-, Grund- und Sonderreinigung, sowie Vorarbeiter/in, Objetbetreuer/in etc., anzuwenden !!. Andere SVS führend zwingend zum Ausschluß.</t>
  </si>
  <si>
    <t>RNr.</t>
  </si>
  <si>
    <t>Ebene</t>
  </si>
  <si>
    <t>Gebäudeteil</t>
  </si>
  <si>
    <t>GebTeil auswählen</t>
  </si>
  <si>
    <t>GebT auswählen</t>
  </si>
  <si>
    <t>StVS Grund- reinigung</t>
  </si>
  <si>
    <t>So/F</t>
  </si>
  <si>
    <t>FR</t>
  </si>
  <si>
    <t>NR</t>
  </si>
  <si>
    <t>öffentl. Gebäude (Ö)</t>
  </si>
  <si>
    <t>Häufigkeit/Jahr</t>
  </si>
  <si>
    <t>7 x wöchentlich</t>
  </si>
  <si>
    <t>F</t>
  </si>
  <si>
    <t>M2</t>
  </si>
  <si>
    <t>J1</t>
  </si>
  <si>
    <t>M1</t>
  </si>
  <si>
    <t>Raum- gruppe</t>
  </si>
  <si>
    <t xml:space="preserve"> Bezeichnung </t>
  </si>
  <si>
    <t>Legende Raumgruppen, Objektbezeichnung + Häufigkeiten</t>
  </si>
  <si>
    <t xml:space="preserve"> =</t>
  </si>
  <si>
    <t>Häufigkeiten:</t>
  </si>
  <si>
    <t>2  x wöchentl.</t>
  </si>
  <si>
    <t>3  x wöchentl.</t>
  </si>
  <si>
    <t>4  x wöchentl.</t>
  </si>
  <si>
    <t>5  x wöchentl.</t>
  </si>
  <si>
    <t>7  x wöchentl.</t>
  </si>
  <si>
    <t>1m  x monatl.</t>
  </si>
  <si>
    <t>2m  x monatl.</t>
  </si>
  <si>
    <t>1j  x jährlich</t>
  </si>
  <si>
    <t>2j  x jährlich</t>
  </si>
  <si>
    <t>4j  x jährlich</t>
  </si>
  <si>
    <t>kR keine Reinigung</t>
  </si>
  <si>
    <t>GR Grundreinigung</t>
  </si>
  <si>
    <t>ER</t>
  </si>
  <si>
    <t xml:space="preserve">ER einmalige Reinigung nach Aufforderung </t>
  </si>
  <si>
    <t>V Vertreterleistung der Eigenreinigung (Häufigkeit für eine Woche)</t>
  </si>
  <si>
    <t>V</t>
  </si>
  <si>
    <t>R Regiearbeit (Abrechnung nach Stunden oder Fläche)</t>
  </si>
  <si>
    <t>J</t>
  </si>
  <si>
    <t>H</t>
  </si>
  <si>
    <t>G</t>
  </si>
  <si>
    <t>E</t>
  </si>
  <si>
    <t>D</t>
  </si>
  <si>
    <t>C</t>
  </si>
  <si>
    <t>A</t>
  </si>
  <si>
    <t>einmalige Reinigung nach Aufforderung</t>
  </si>
  <si>
    <r>
      <t xml:space="preserve">Unterhaltsreinigung Ob                                                                </t>
    </r>
    <r>
      <rPr>
        <sz val="10"/>
        <rFont val="Arial"/>
        <family val="2"/>
      </rPr>
      <t xml:space="preserve">Objektbetreuer (Objektleiter) in der Innen- und Unterhaltsreinigung </t>
    </r>
  </si>
  <si>
    <r>
      <t xml:space="preserve">Unterhaltsreinigung VA                                                                  </t>
    </r>
    <r>
      <rPr>
        <sz val="10"/>
        <rFont val="Arial"/>
        <family val="2"/>
      </rPr>
      <t>Vorarbeiter/innen in der Innen- und Unterhaltsreinigung</t>
    </r>
  </si>
  <si>
    <r>
      <t xml:space="preserve">Unterhaltsreinigung                                                                         </t>
    </r>
    <r>
      <rPr>
        <sz val="10"/>
        <rFont val="Arial"/>
        <family val="2"/>
      </rPr>
      <t>(Innen- und Unterhaltsreinigungsarbeiten)</t>
    </r>
  </si>
  <si>
    <t>Ø Mitarbeiter / Los</t>
  </si>
  <si>
    <t>Objektbeschriftung</t>
  </si>
  <si>
    <t>Es ist der Tariflohn in der Berechnung zu verwenden, der zum Zeitpunkt des Auftragsbeginns gültig ist. Ist dieser zum Zeitpunkt der Angebotsabgabe noch nicht bekannt, ist der zum Zeitpunkt der Angebotsabgabe gültige Tariflohn anzuwenden.</t>
  </si>
  <si>
    <t>Die öffentlichen Toiletten sind in der Zeit zwischen 06:00 bis 09:00 Uhr zu reinigen.</t>
  </si>
  <si>
    <t>Std- Verr. Satz SoF</t>
  </si>
  <si>
    <t>Die angegebenen/kalkulierten Stundenverrechnungssätze im Tabellenblatt "StVs" sind zwingend anzuwenden !!. Andere StVs führend zwingend zum Ausschluss</t>
  </si>
  <si>
    <t>Besonderheiten</t>
  </si>
  <si>
    <t>ca. Reinigungs- fläche / Jahr</t>
  </si>
  <si>
    <r>
      <t xml:space="preserve">Berücksichtigen Sie bei der Berechnung der Stundenverrechnungssätze den aktuellen Tariflohn und Lohngruppe, für die angegebene Tätigkeit. Die tatsächliche Qualifikation </t>
    </r>
    <r>
      <rPr>
        <sz val="10"/>
        <rFont val="Arial"/>
        <family val="2"/>
      </rPr>
      <t>, muß sich plausibel im angegebenen Stundenverrechnungssatz wiederfinden ( z.B. VA = LG 4; Geselle = LG 7 etc. ).</t>
    </r>
  </si>
  <si>
    <t>Los 1 GR</t>
  </si>
  <si>
    <t>Los 1 UH</t>
  </si>
  <si>
    <t>Die Reinigungszeiten in den Turn-/Sport-/Mehrzweckhallen ist so zu gestalten, dass diese nicht in die zuschlagspflichtigen Zeiten fallen. In der Regel werden die Turn-/Sport-/Mehrzweckhallen in der Zeit zwischen 05:00 bis 07:30 Uhr gereinigt.</t>
  </si>
  <si>
    <t>Berechnung Stundenverrechnungssatz Los 1</t>
  </si>
  <si>
    <t>Gesamtsumme ohne "V" / "nB" / "kR"</t>
  </si>
  <si>
    <t>Gültigkeit: 12.07.2018</t>
  </si>
  <si>
    <t>RT</t>
  </si>
  <si>
    <t>Reinigungstäglich (Häufigkeit nach Kalkulationsblatt)</t>
  </si>
  <si>
    <t>ACC</t>
  </si>
  <si>
    <t>OG1</t>
  </si>
  <si>
    <t>1.41</t>
  </si>
  <si>
    <t>Treppe Verwaltung</t>
  </si>
  <si>
    <t>Containerreinigung (siehe Leistungsbeschreibung)</t>
  </si>
  <si>
    <t>AT = Arbeitstäglich  (alle möglichen Arbeitstage wie Montag bis Freitag oder Montag bis Samstag etc.)</t>
  </si>
  <si>
    <t>AT</t>
  </si>
  <si>
    <t>Bedarfsreinigung (Reinigung vor/nach/zwischen Veranstaltungen)</t>
  </si>
  <si>
    <t>Ö</t>
  </si>
  <si>
    <t>BR</t>
  </si>
  <si>
    <t>Stein</t>
  </si>
  <si>
    <t>8,00</t>
  </si>
  <si>
    <t>Summe "SoF" / "R" / "kR"</t>
  </si>
  <si>
    <t>Ausschreibung 2018-017 tim Augsburg</t>
  </si>
  <si>
    <t>Büro- und Besprechungsräume und ähnliche Räume</t>
  </si>
  <si>
    <t>Aufenthaltsräume, Teeküchen und ähnliche Räume</t>
  </si>
  <si>
    <t>Sanitärrume (z.B. Toiletten, Duschen, Waschräume, Nasszellen) und ähnliche Räume</t>
  </si>
  <si>
    <t>Garderoben, Umkleiden und ähnliche Räume</t>
  </si>
  <si>
    <t>Treppenhäuser, Aufzüge und ähnliche Bereiche</t>
  </si>
  <si>
    <t>Gänge, Foyer und ähnliche Bereiche</t>
  </si>
  <si>
    <t>Ausstellungsbereiche und ähnliche Räume</t>
  </si>
  <si>
    <t>Werkstätten, Lager, Technikräume und ähnliche Räume</t>
  </si>
  <si>
    <t>Shop und ähnliche Räume</t>
  </si>
  <si>
    <t>Depots und ähnliche Räume</t>
  </si>
  <si>
    <t>Sonderausstellung und ähnliche Räume</t>
  </si>
  <si>
    <t>J2</t>
  </si>
  <si>
    <t>J4</t>
  </si>
  <si>
    <t>1*</t>
  </si>
  <si>
    <t>1  x wöchentl. Samstags reinigen (werktags)</t>
  </si>
  <si>
    <t>1  x wöchentl. (werktags)</t>
  </si>
  <si>
    <t>1**</t>
  </si>
  <si>
    <t>1 Öffentlich: Entree und Sevice</t>
  </si>
  <si>
    <t>2 Öffentlich: Ausstellungen</t>
  </si>
  <si>
    <t>1.1</t>
  </si>
  <si>
    <t>1.2.1</t>
  </si>
  <si>
    <t>1.4.1.1</t>
  </si>
  <si>
    <t>1.4.1.2</t>
  </si>
  <si>
    <t>1.4.2</t>
  </si>
  <si>
    <t>1.4.3</t>
  </si>
  <si>
    <t>1.5</t>
  </si>
  <si>
    <t>2.1.1</t>
  </si>
  <si>
    <t>2.1.2</t>
  </si>
  <si>
    <t>2.1.3</t>
  </si>
  <si>
    <t>2.1.4</t>
  </si>
  <si>
    <t>2.2.1</t>
  </si>
  <si>
    <t>2.3</t>
  </si>
  <si>
    <t>2.3.1</t>
  </si>
  <si>
    <t>2.3.2</t>
  </si>
  <si>
    <t>2.4</t>
  </si>
  <si>
    <t>3.0.2</t>
  </si>
  <si>
    <t>3 Intern: Depot und Restaurator</t>
  </si>
  <si>
    <t>3.0.3</t>
  </si>
  <si>
    <t>3.0.4</t>
  </si>
  <si>
    <t>3.0.4.1</t>
  </si>
  <si>
    <t>3.0.4.2</t>
  </si>
  <si>
    <t>3.0.4.3</t>
  </si>
  <si>
    <t>3.0.4.4</t>
  </si>
  <si>
    <t>3.1.1</t>
  </si>
  <si>
    <t>3.1.2</t>
  </si>
  <si>
    <t>3.2</t>
  </si>
  <si>
    <t>3.3.1</t>
  </si>
  <si>
    <t>3.3.2</t>
  </si>
  <si>
    <t>3.4.1</t>
  </si>
  <si>
    <t>3.4.2</t>
  </si>
  <si>
    <t>3.4.3</t>
  </si>
  <si>
    <t>3.4.4</t>
  </si>
  <si>
    <t>3.5</t>
  </si>
  <si>
    <t>4 Intern: Verwaltung</t>
  </si>
  <si>
    <t>5 Technik</t>
  </si>
  <si>
    <t>3.7</t>
  </si>
  <si>
    <t>4.1</t>
  </si>
  <si>
    <t>4.10</t>
  </si>
  <si>
    <t>4.11</t>
  </si>
  <si>
    <t>4.12</t>
  </si>
  <si>
    <t>4.13</t>
  </si>
  <si>
    <t>4.14</t>
  </si>
  <si>
    <t>4.15</t>
  </si>
  <si>
    <t>4.16</t>
  </si>
  <si>
    <t>4.17</t>
  </si>
  <si>
    <t>4.2</t>
  </si>
  <si>
    <t>4.3</t>
  </si>
  <si>
    <t>4.4</t>
  </si>
  <si>
    <t>4.5</t>
  </si>
  <si>
    <t>4.6</t>
  </si>
  <si>
    <t>4.7</t>
  </si>
  <si>
    <t>4.8</t>
  </si>
  <si>
    <t>4.9</t>
  </si>
  <si>
    <t>5.1.1</t>
  </si>
  <si>
    <t>5.1.2</t>
  </si>
  <si>
    <t>5.1.3</t>
  </si>
  <si>
    <t>5.1.4</t>
  </si>
  <si>
    <t>5.2.1</t>
  </si>
  <si>
    <t>5.2.2</t>
  </si>
  <si>
    <t>5.2.3</t>
  </si>
  <si>
    <t>5.2.4</t>
  </si>
  <si>
    <t>5.2.5</t>
  </si>
  <si>
    <t>5.2.6</t>
  </si>
  <si>
    <t>5.2.7</t>
  </si>
  <si>
    <t>5.3</t>
  </si>
  <si>
    <t>6.10</t>
  </si>
  <si>
    <t>6 Erschließung</t>
  </si>
  <si>
    <t>6.11</t>
  </si>
  <si>
    <t>6.12</t>
  </si>
  <si>
    <t>6.13</t>
  </si>
  <si>
    <t>6.14</t>
  </si>
  <si>
    <t>6.15</t>
  </si>
  <si>
    <t>6.16</t>
  </si>
  <si>
    <t xml:space="preserve">6.18 </t>
  </si>
  <si>
    <t>6.2</t>
  </si>
  <si>
    <t>6.20</t>
  </si>
  <si>
    <t>6.21</t>
  </si>
  <si>
    <t>6.22</t>
  </si>
  <si>
    <t>6.24</t>
  </si>
  <si>
    <t>6.25</t>
  </si>
  <si>
    <t>6.3</t>
  </si>
  <si>
    <t>6.4</t>
  </si>
  <si>
    <t>6.5</t>
  </si>
  <si>
    <t>6.6</t>
  </si>
  <si>
    <t>6.7</t>
  </si>
  <si>
    <t>6.8</t>
  </si>
  <si>
    <t>6.9</t>
  </si>
  <si>
    <t>tim - Staatliches Textil- und Industriemuseum Augsburg</t>
  </si>
  <si>
    <t>"tim" Augsburg</t>
  </si>
  <si>
    <t>Foyer + Kasse</t>
  </si>
  <si>
    <t>Shop</t>
  </si>
  <si>
    <t xml:space="preserve">Besucher - WC   H   </t>
  </si>
  <si>
    <t>Besucher - WC   D</t>
  </si>
  <si>
    <t>Behinderten-WC</t>
  </si>
  <si>
    <t>Wickelraum</t>
  </si>
  <si>
    <t>Garderobe</t>
  </si>
  <si>
    <t>Dauerausstellung Shed</t>
  </si>
  <si>
    <t>Dauerausstellung Halle</t>
  </si>
  <si>
    <t>Mittelzone</t>
  </si>
  <si>
    <t>Maschinen Vorführraum</t>
  </si>
  <si>
    <t xml:space="preserve">Sonderausstellung  </t>
  </si>
  <si>
    <t>Multimediaraum</t>
  </si>
  <si>
    <t>Vorraum Multimedia/Aufzug</t>
  </si>
  <si>
    <t>Vorraum Multimedia/Treppe</t>
  </si>
  <si>
    <t>Museumspädagogischer Raum</t>
  </si>
  <si>
    <t>Depot B, für Musterbücher Planschränke</t>
  </si>
  <si>
    <t>Depot C</t>
  </si>
  <si>
    <t>Restfläche B (Lager AG)</t>
  </si>
  <si>
    <t>Restfläche C (Lager Stricker)</t>
  </si>
  <si>
    <t>Lager Kleinteile</t>
  </si>
  <si>
    <t>Depot A Textilien</t>
  </si>
  <si>
    <t>Depot D</t>
  </si>
  <si>
    <t>Werkstatt</t>
  </si>
  <si>
    <t>Werkstatt Büroraum</t>
  </si>
  <si>
    <t>Ausstellungstechnik Depot</t>
  </si>
  <si>
    <t>Textilwerkstatt</t>
  </si>
  <si>
    <t>Labor Textilwerkstatt</t>
  </si>
  <si>
    <t>Kammer Textilwerkstatt</t>
  </si>
  <si>
    <t>Quarantäneraum</t>
  </si>
  <si>
    <t>Müllraum</t>
  </si>
  <si>
    <t>Gang</t>
  </si>
  <si>
    <t>Teeküche</t>
  </si>
  <si>
    <t>Personal-WC Verwaltung</t>
  </si>
  <si>
    <t xml:space="preserve">AR Putzmittel </t>
  </si>
  <si>
    <t>Vorraum SG Industrie</t>
  </si>
  <si>
    <t>Sozialraum</t>
  </si>
  <si>
    <t>Sekretariat + Verw.</t>
  </si>
  <si>
    <t>Öffentlichkeitsarbeit</t>
  </si>
  <si>
    <t>SG textile Sammlungen</t>
  </si>
  <si>
    <t>SG Industriegeschichte</t>
  </si>
  <si>
    <t>Sonderausstellungsraum Büro</t>
  </si>
  <si>
    <t>Sonderausstellungsraum Bibliothek</t>
  </si>
  <si>
    <t>Vorraum (Gang Verwaltung)</t>
  </si>
  <si>
    <t>Heizraum</t>
  </si>
  <si>
    <t>Lüftung Shed</t>
  </si>
  <si>
    <t>Lüftung Cafe</t>
  </si>
  <si>
    <t>Lüftung Ausstellung</t>
  </si>
  <si>
    <t>Elektro- / Fernmeldetechnik       BMZ</t>
  </si>
  <si>
    <t>BMA</t>
  </si>
  <si>
    <t>ELA</t>
  </si>
  <si>
    <t>Batterie</t>
  </si>
  <si>
    <t>Verteilerschränke</t>
  </si>
  <si>
    <t>EMZ</t>
  </si>
  <si>
    <t>EDV</t>
  </si>
  <si>
    <t>Stiegenhaus (OG/Verwaltung)</t>
  </si>
  <si>
    <t>VR (Keller)</t>
  </si>
  <si>
    <t>Gang Foyer</t>
  </si>
  <si>
    <t>Lastenlift</t>
  </si>
  <si>
    <t>Triebwerksraum Lastenlift</t>
  </si>
  <si>
    <t>Lift (zur SVF)</t>
  </si>
  <si>
    <t>Lift (Knödel)</t>
  </si>
  <si>
    <t>Treppe</t>
  </si>
  <si>
    <t>Vorraum Sonderausstellung/Foyer</t>
  </si>
  <si>
    <t>EG</t>
  </si>
  <si>
    <t>KG</t>
  </si>
  <si>
    <t>OG</t>
  </si>
  <si>
    <t>KG Süd</t>
  </si>
  <si>
    <t xml:space="preserve">EG </t>
  </si>
  <si>
    <t>Epoxyd-Harzboden</t>
  </si>
  <si>
    <t>Teppich</t>
  </si>
  <si>
    <t>Steinpflaster</t>
  </si>
  <si>
    <t>Industrieparkett</t>
  </si>
  <si>
    <t>Fliesen</t>
  </si>
  <si>
    <t>davon 192 qm Teppichboden</t>
  </si>
  <si>
    <t>Im Falle der Sonderausstellung 2x pro Woche (Die/Freitag) oder vor oder nach Veranstaltung bei Bedarf</t>
  </si>
  <si>
    <t>Restaurierung CHS</t>
  </si>
  <si>
    <t>Werkstatt AG</t>
  </si>
  <si>
    <t>Werkstatt + Büroraum AG</t>
  </si>
  <si>
    <t>Muss bis 8:00 Uhr gereinigt sein.</t>
  </si>
  <si>
    <t>Boden gelb</t>
  </si>
  <si>
    <t xml:space="preserve">Epo = </t>
  </si>
  <si>
    <t>T</t>
  </si>
  <si>
    <t>St</t>
  </si>
  <si>
    <t>T =</t>
  </si>
  <si>
    <t>St =</t>
  </si>
  <si>
    <t>Indu =</t>
  </si>
  <si>
    <t>F =</t>
  </si>
  <si>
    <t>SoF Sonn/Feiertag</t>
  </si>
  <si>
    <t>6  x wöchentl. (incl. Sonn- u. Feiertage) 1 wochentag entfällt</t>
  </si>
  <si>
    <t>5*</t>
  </si>
  <si>
    <t>Tätigkeit</t>
  </si>
  <si>
    <t>Stundenverrechnungssätze (werktags</t>
  </si>
  <si>
    <t>Unterhaltsreinigung</t>
  </si>
  <si>
    <t>Baufeinreinigung</t>
  </si>
  <si>
    <t>Grundreinigung/Intensivreinigung</t>
  </si>
  <si>
    <t>Kombination Shamooonierung/Sprühextraktion</t>
  </si>
  <si>
    <t>Sonderreinigungen</t>
  </si>
  <si>
    <t>a)</t>
  </si>
  <si>
    <t>b)</t>
  </si>
  <si>
    <t>c)</t>
  </si>
  <si>
    <t>d)</t>
  </si>
  <si>
    <t>e)</t>
  </si>
  <si>
    <t>f)</t>
  </si>
  <si>
    <t>Shampoonieren Bodenflächen Teppich</t>
  </si>
  <si>
    <t>Extrahieren Bodenflächen Teppich</t>
  </si>
  <si>
    <t>Einpflegen Bodenflächen Industrieparkett</t>
  </si>
  <si>
    <t>Grundreinigung Bodenflächen Industrieparkett</t>
  </si>
  <si>
    <t>Grundreinigung Bodenflächen Steinpflaster</t>
  </si>
  <si>
    <t>Grundreinigung Bodenflächen Epoxyd - Harzboden</t>
  </si>
  <si>
    <t>Sonderreinigung je Ausführung Sonderausstellungen (werktags)</t>
  </si>
  <si>
    <t>Die aufgeführten Arbeiten sind laut den Leistungsverzeichnissen Sonderveranstaltungen auszuführen.</t>
  </si>
  <si>
    <t>Die Räume sind aus und wieder einzuräumen.</t>
  </si>
  <si>
    <t>Reinigung nach Veranstaltungen</t>
  </si>
  <si>
    <t xml:space="preserve">Unterhaltsreinigung während einer Sonderveranstaltung </t>
  </si>
  <si>
    <t>Einzelpreise (Regiesätze) für Sonderaufträge</t>
  </si>
  <si>
    <t xml:space="preserve">Der zu erwartende Umfang an Sonderarbeiten wurde aufgrund von Erfahrungswerten geschätzt (Prognose). Der tatsächliche (jährliche) Umfang der Sonderarbeiten während der Vertragslaufzeit kann daher abweichen. Der hier vorgegebene Wert ist jedoch den Angeboten zugrunde zu legen und wird der Wertung zu zugrunde gelegt. </t>
  </si>
  <si>
    <t xml:space="preserve">Bitte beachten Sie:  </t>
  </si>
  <si>
    <t>- Sonderarbeiten sind nur nach gesonderter Beauftragung durch den Auftraggeber zu erbringen</t>
  </si>
  <si>
    <t>- es besteht kein Anspruch auf Beauftragung</t>
  </si>
  <si>
    <t>- die Arbeiten werden auch für einzelne Räume in Auftrag gegeben</t>
  </si>
  <si>
    <t>- Preisangaben inkl. Material-, Maschinen- u. Gerätekosten sowie sonst. Nebenkosten</t>
  </si>
  <si>
    <t>Die aufgeführten Arbeiten sind laut den Definitionen der Leistungsarten auszuführen</t>
  </si>
  <si>
    <t>EUR / qm</t>
  </si>
  <si>
    <t>Epo</t>
  </si>
  <si>
    <t>Epo+T</t>
  </si>
  <si>
    <t xml:space="preserve">Indu </t>
  </si>
  <si>
    <t>Anlage 13 Kalkulationsblatt UH Los 1-3.xlsx</t>
  </si>
  <si>
    <r>
      <t xml:space="preserve">Grundreinigung (GR)                                                                                     </t>
    </r>
    <r>
      <rPr>
        <sz val="10"/>
        <rFont val="Arial"/>
        <family val="2"/>
      </rPr>
      <t>Bauschluss-, Grund- und Sonderreinigungsarbeiten in der Innen- und Unterhaltsreinigung</t>
    </r>
  </si>
  <si>
    <t>WC, Dusche &amp; Umkleide Herren</t>
  </si>
  <si>
    <t xml:space="preserve">Reinigung am Dienstag </t>
  </si>
  <si>
    <t>Gang (bei WC's &amp; Umkleiden)</t>
  </si>
  <si>
    <t>Lager - Bibliothek</t>
  </si>
  <si>
    <t>Lager - Verw. Keller vorne</t>
  </si>
  <si>
    <t>Lager - Verw. Keller hinten</t>
  </si>
  <si>
    <t xml:space="preserve">Büro </t>
  </si>
  <si>
    <t>Museumsleitung</t>
  </si>
  <si>
    <t>Podest (bei 6.8. SA)</t>
  </si>
  <si>
    <t>Gang (bei Depot D)</t>
  </si>
  <si>
    <t xml:space="preserve">Stiegenhaus (Anlieferung) </t>
  </si>
  <si>
    <t>Stiegenhaus (Osten/Keller Verwaltung)</t>
  </si>
  <si>
    <t>Gang (beim Garten)</t>
  </si>
  <si>
    <t>Podest (bei Verwaltung)</t>
  </si>
  <si>
    <t>Stiegenhaus Verwaltung</t>
  </si>
  <si>
    <t>Anlieferung Vorraum Lastenaufzug</t>
  </si>
  <si>
    <t>WC, Dusche &amp; Umkleide Damen</t>
  </si>
  <si>
    <t>Vorraum Sonderausstellung West</t>
  </si>
  <si>
    <t xml:space="preserve">Muss bis 8:00 Uhr gereinigt sein. </t>
  </si>
  <si>
    <t>3*</t>
  </si>
  <si>
    <t>5 x wöchentl. Mo,Mi-Sa</t>
  </si>
  <si>
    <t>3 x wöchentl. Di,Do,Sa</t>
  </si>
  <si>
    <t>Muss bis 8:00 Uhr gereinigt sein. Reinigung am Die, Do &amp; Sa.</t>
  </si>
  <si>
    <t>Reinigung am Die, Do &amp; Sa.</t>
  </si>
  <si>
    <t>Treppe Anlieferung/ Restaurierung West</t>
  </si>
  <si>
    <t>Treppe Restaurierung West</t>
  </si>
  <si>
    <t>Jahresarbeitsstunden Objektbetreuung (im StVs berücksichtigen)</t>
  </si>
  <si>
    <t>Jahresarbeitsstunden Vorarbeiter/in (im StVs berücksichtigen)</t>
  </si>
  <si>
    <t>Kosten Mitarbeiterschulung (im StVs berücksichtigen)</t>
  </si>
  <si>
    <t>3  x wöchentl. (Di., Do.; Sa.)</t>
  </si>
  <si>
    <t>5  x wöchentl. (Mo., Mi-Sa)</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</si>
</sst>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0.000"/>
    <numFmt numFmtId="165" formatCode="0000"/>
    <numFmt numFmtId="166" formatCode="000"/>
    <numFmt numFmtId="167" formatCode="0.0"/>
    <numFmt numFmtId="168" formatCode="0.000"/>
    <numFmt numFmtId="169" formatCode="_-* #,##0.00\ _D_M_-;\-* #,##0.00\ _D_M_-;_-* \-??\ _D_M_-;_-@_-"/>
    <numFmt numFmtId="170" formatCode="0.00__"/>
    <numFmt numFmtId="171" formatCode="0.000%"/>
    <numFmt numFmtId="172" formatCode="#,##0.00\ [$€-407];[Red]\-#,##0.00\ [$€-407]"/>
    <numFmt numFmtId="173" formatCode="0__"/>
    <numFmt numFmtId="174" formatCode="#,##0.00_ ;[Red]\-#,##0.00\ "/>
    <numFmt numFmtId="175" formatCode="#,##0.0"/>
    <numFmt numFmtId="176" formatCode="#,##0.00\ &quot;€&quot;"/>
    <numFmt numFmtId="177" formatCode="[$-407]General"/>
    <numFmt numFmtId="178" formatCode="#,##0.00&quot; &quot;[$€-407];[Red]&quot;-&quot;#,##0.00&quot; &quot;[$€-407]"/>
    <numFmt numFmtId="179" formatCode="#,##0.00&quot;       &quot;;&quot;-&quot;#,##0.00&quot;       &quot;;&quot; -&quot;#&quot;       &quot;;@&quot; &quot;"/>
    <numFmt numFmtId="180" formatCode="_-* #,##0.00\ [$€]_-;\-* #,##0.00\ [$€]_-;_-* &quot;-&quot;??\ [$€]_-;_-@_-"/>
    <numFmt numFmtId="181" formatCode="_-* #,##0.00&quot; €&quot;_-;\-* #,##0.00&quot; €&quot;_-;_-* \-??&quot; €&quot;_-;_-@_-"/>
  </numFmts>
  <fonts count="167" x14ac:knownFonts="1">
    <font>
      <sz val="10"/>
      <name val="Arial"/>
      <family val="2"/>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sz val="11"/>
      <color indexed="52"/>
      <name val="Calibri"/>
      <family val="2"/>
    </font>
    <font>
      <sz val="11"/>
      <color indexed="10"/>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8"/>
      <name val="Arial"/>
      <family val="2"/>
    </font>
    <font>
      <b/>
      <sz val="9"/>
      <name val="Arial"/>
      <family val="2"/>
    </font>
    <font>
      <b/>
      <sz val="8"/>
      <name val="Arial"/>
      <family val="2"/>
    </font>
    <font>
      <sz val="8"/>
      <color indexed="10"/>
      <name val="Arial"/>
      <family val="2"/>
    </font>
    <font>
      <b/>
      <sz val="8"/>
      <color indexed="8"/>
      <name val="Tahoma"/>
      <family val="2"/>
    </font>
    <font>
      <sz val="7"/>
      <name val="Arial"/>
      <family val="2"/>
    </font>
    <font>
      <b/>
      <sz val="8"/>
      <color indexed="10"/>
      <name val="Arial"/>
      <family val="2"/>
    </font>
    <font>
      <sz val="9"/>
      <name val="Arial"/>
      <family val="2"/>
    </font>
    <font>
      <sz val="9"/>
      <color indexed="10"/>
      <name val="Arial"/>
      <family val="2"/>
    </font>
    <font>
      <sz val="10"/>
      <color indexed="10"/>
      <name val="Arial"/>
      <family val="2"/>
    </font>
    <font>
      <b/>
      <sz val="10"/>
      <color indexed="12"/>
      <name val="Arial"/>
      <family val="2"/>
    </font>
    <font>
      <sz val="8"/>
      <color indexed="12"/>
      <name val="Arial"/>
      <family val="2"/>
    </font>
    <font>
      <sz val="7"/>
      <color indexed="10"/>
      <name val="Arial"/>
      <family val="2"/>
    </font>
    <font>
      <u/>
      <sz val="10"/>
      <color indexed="12"/>
      <name val="Arial"/>
      <family val="2"/>
    </font>
    <font>
      <b/>
      <sz val="10"/>
      <color indexed="10"/>
      <name val="Arial"/>
      <family val="2"/>
    </font>
    <font>
      <sz val="8"/>
      <color indexed="9"/>
      <name val="Arial"/>
      <family val="2"/>
    </font>
    <font>
      <sz val="9"/>
      <color indexed="22"/>
      <name val="Arial"/>
      <family val="2"/>
    </font>
    <font>
      <b/>
      <sz val="9"/>
      <color indexed="10"/>
      <name val="Arial"/>
      <family val="2"/>
    </font>
    <font>
      <sz val="7"/>
      <color indexed="9"/>
      <name val="Arial"/>
      <family val="2"/>
    </font>
    <font>
      <b/>
      <sz val="8"/>
      <color indexed="12"/>
      <name val="Arial"/>
      <family val="2"/>
    </font>
    <font>
      <b/>
      <sz val="7"/>
      <name val="Arial"/>
      <family val="2"/>
    </font>
    <font>
      <sz val="8"/>
      <color indexed="22"/>
      <name val="Arial"/>
      <family val="2"/>
    </font>
    <font>
      <b/>
      <sz val="6"/>
      <name val="Arial"/>
      <family val="2"/>
    </font>
    <font>
      <b/>
      <sz val="8"/>
      <color indexed="18"/>
      <name val="Arial"/>
      <family val="2"/>
    </font>
    <font>
      <sz val="10"/>
      <color indexed="12"/>
      <name val="Arial"/>
      <family val="2"/>
    </font>
    <font>
      <b/>
      <sz val="6"/>
      <color indexed="22"/>
      <name val="Arial"/>
      <family val="2"/>
    </font>
    <font>
      <b/>
      <sz val="6"/>
      <color indexed="9"/>
      <name val="Arial"/>
      <family val="2"/>
    </font>
    <font>
      <sz val="7"/>
      <color indexed="22"/>
      <name val="Arial"/>
      <family val="2"/>
    </font>
    <font>
      <b/>
      <sz val="7"/>
      <color indexed="9"/>
      <name val="Arial"/>
      <family val="2"/>
    </font>
    <font>
      <b/>
      <sz val="7"/>
      <color indexed="12"/>
      <name val="Arial"/>
      <family val="2"/>
    </font>
    <font>
      <b/>
      <sz val="7"/>
      <color indexed="18"/>
      <name val="Arial"/>
      <family val="2"/>
    </font>
    <font>
      <b/>
      <sz val="7"/>
      <color indexed="53"/>
      <name val="Arial"/>
      <family val="2"/>
    </font>
    <font>
      <sz val="7"/>
      <color indexed="53"/>
      <name val="Arial"/>
      <family val="2"/>
    </font>
    <font>
      <b/>
      <sz val="7"/>
      <color indexed="10"/>
      <name val="Arial"/>
      <family val="2"/>
    </font>
    <font>
      <sz val="7"/>
      <color indexed="17"/>
      <name val="Arial"/>
      <family val="2"/>
    </font>
    <font>
      <u/>
      <sz val="9"/>
      <color indexed="12"/>
      <name val="Arial"/>
      <family val="2"/>
    </font>
    <font>
      <b/>
      <sz val="11"/>
      <color indexed="10"/>
      <name val="Verdana"/>
      <family val="2"/>
    </font>
    <font>
      <u/>
      <sz val="10"/>
      <color indexed="9"/>
      <name val="Arial"/>
      <family val="2"/>
    </font>
    <font>
      <sz val="9"/>
      <color indexed="12"/>
      <name val="Arial"/>
      <family val="2"/>
    </font>
    <font>
      <b/>
      <sz val="10"/>
      <name val="Arial"/>
      <family val="2"/>
    </font>
    <font>
      <sz val="10"/>
      <name val="Arial"/>
      <family val="2"/>
    </font>
    <font>
      <sz val="8"/>
      <name val="Arial"/>
      <family val="2"/>
    </font>
    <font>
      <sz val="7"/>
      <color indexed="26"/>
      <name val="Arial"/>
      <family val="2"/>
    </font>
    <font>
      <sz val="10"/>
      <name val="Arial"/>
      <family val="2"/>
      <charset val="1"/>
    </font>
    <font>
      <sz val="8"/>
      <name val="Verdana"/>
      <family val="2"/>
    </font>
    <font>
      <b/>
      <sz val="8"/>
      <color indexed="8"/>
      <name val="Arial"/>
      <family val="2"/>
    </font>
    <font>
      <b/>
      <sz val="14"/>
      <name val="Arial"/>
      <family val="2"/>
    </font>
    <font>
      <b/>
      <sz val="34"/>
      <color indexed="10"/>
      <name val="Arial"/>
      <family val="2"/>
    </font>
    <font>
      <b/>
      <sz val="12"/>
      <name val="Arial"/>
      <family val="2"/>
    </font>
    <font>
      <sz val="7"/>
      <name val="Arial"/>
      <family val="2"/>
    </font>
    <font>
      <sz val="6"/>
      <color indexed="12"/>
      <name val="Arial"/>
      <family val="2"/>
    </font>
    <font>
      <sz val="10"/>
      <color indexed="9"/>
      <name val="Arial"/>
      <family val="2"/>
    </font>
    <font>
      <sz val="9"/>
      <color indexed="9"/>
      <name val="Arial"/>
      <family val="2"/>
    </font>
    <font>
      <b/>
      <sz val="10"/>
      <color indexed="12"/>
      <name val="Tahoma"/>
      <family val="2"/>
    </font>
    <font>
      <sz val="10"/>
      <color indexed="8"/>
      <name val="Arial"/>
      <family val="2"/>
    </font>
    <font>
      <b/>
      <u/>
      <sz val="12"/>
      <color indexed="10"/>
      <name val="Arial"/>
      <family val="2"/>
    </font>
    <font>
      <b/>
      <sz val="12"/>
      <color indexed="12"/>
      <name val="Arial"/>
      <family val="2"/>
    </font>
    <font>
      <b/>
      <sz val="8"/>
      <name val="Verdana"/>
      <family val="2"/>
    </font>
    <font>
      <sz val="8"/>
      <color indexed="42"/>
      <name val="Arial"/>
      <family val="2"/>
    </font>
    <font>
      <sz val="8"/>
      <color indexed="60"/>
      <name val="Arial"/>
      <family val="2"/>
    </font>
    <font>
      <sz val="8"/>
      <color indexed="9"/>
      <name val="Arial"/>
      <family val="2"/>
    </font>
    <font>
      <sz val="10"/>
      <name val="Arial"/>
      <family val="2"/>
    </font>
    <font>
      <u/>
      <sz val="10"/>
      <name val="Arial"/>
      <family val="2"/>
    </font>
    <font>
      <b/>
      <sz val="22"/>
      <color indexed="10"/>
      <name val="Arial"/>
      <family val="2"/>
    </font>
    <font>
      <b/>
      <sz val="43"/>
      <color indexed="10"/>
      <name val="Arial"/>
      <family val="2"/>
    </font>
    <font>
      <b/>
      <sz val="32"/>
      <color indexed="10"/>
      <name val="Arial"/>
      <family val="2"/>
    </font>
    <font>
      <b/>
      <sz val="44"/>
      <color indexed="10"/>
      <name val="Arial"/>
      <family val="2"/>
    </font>
    <font>
      <b/>
      <sz val="30"/>
      <color indexed="10"/>
      <name val="Arial"/>
      <family val="2"/>
    </font>
    <font>
      <b/>
      <sz val="54"/>
      <color indexed="10"/>
      <name val="Arial"/>
      <family val="2"/>
    </font>
    <font>
      <sz val="6"/>
      <color indexed="10"/>
      <name val="Arial"/>
      <family val="2"/>
    </font>
    <font>
      <b/>
      <sz val="8"/>
      <color indexed="10"/>
      <name val="Tahoma"/>
      <family val="2"/>
    </font>
    <font>
      <b/>
      <u/>
      <sz val="10"/>
      <name val="Arial"/>
      <family val="2"/>
    </font>
    <font>
      <b/>
      <sz val="8"/>
      <color rgb="FFFF0000"/>
      <name val="Arial"/>
      <family val="2"/>
    </font>
    <font>
      <u/>
      <sz val="10"/>
      <color indexed="12"/>
      <name val="Arial"/>
      <family val="2"/>
    </font>
    <font>
      <b/>
      <sz val="9"/>
      <color rgb="FFFF0000"/>
      <name val="Arial"/>
      <family val="2"/>
    </font>
    <font>
      <b/>
      <sz val="6"/>
      <color rgb="FFFF0000"/>
      <name val="Arial"/>
      <family val="2"/>
    </font>
    <font>
      <b/>
      <sz val="10"/>
      <color rgb="FFFF0000"/>
      <name val="Arial"/>
      <family val="2"/>
    </font>
    <font>
      <sz val="8"/>
      <color rgb="FFFF0000"/>
      <name val="Arial"/>
      <family val="2"/>
    </font>
    <font>
      <sz val="9"/>
      <color rgb="FFFF0000"/>
      <name val="Arial"/>
      <family val="2"/>
    </font>
    <font>
      <sz val="10"/>
      <color rgb="FFFF0000"/>
      <name val="Arial"/>
      <family val="2"/>
    </font>
    <font>
      <sz val="8"/>
      <color rgb="FF00B050"/>
      <name val="Arial"/>
      <family val="2"/>
    </font>
    <font>
      <sz val="10"/>
      <name val="Arial"/>
      <family val="2"/>
    </font>
    <font>
      <sz val="8"/>
      <color theme="1"/>
      <name val="Verdana"/>
      <family val="2"/>
    </font>
    <font>
      <sz val="8"/>
      <color theme="1"/>
      <name val="Arial"/>
      <family val="2"/>
    </font>
    <font>
      <sz val="8"/>
      <color theme="0" tint="-0.499984740745262"/>
      <name val="Arial"/>
      <family val="2"/>
    </font>
    <font>
      <b/>
      <sz val="8"/>
      <color rgb="FF00B050"/>
      <name val="Arial"/>
      <family val="2"/>
    </font>
    <font>
      <b/>
      <u/>
      <sz val="8"/>
      <color rgb="FF00B050"/>
      <name val="Arial"/>
      <family val="2"/>
    </font>
    <font>
      <b/>
      <sz val="8"/>
      <color theme="3" tint="0.39997558519241921"/>
      <name val="Arial"/>
      <family val="2"/>
    </font>
    <font>
      <sz val="6"/>
      <color theme="3" tint="0.39997558519241921"/>
      <name val="Arial"/>
      <family val="2"/>
    </font>
    <font>
      <sz val="8"/>
      <color theme="3" tint="0.39997558519241921"/>
      <name val="Arial"/>
      <family val="2"/>
    </font>
    <font>
      <sz val="10"/>
      <color theme="3" tint="0.39997558519241921"/>
      <name val="Arial"/>
      <family val="2"/>
    </font>
    <font>
      <sz val="9"/>
      <color theme="3" tint="0.39997558519241921"/>
      <name val="Arial"/>
      <family val="2"/>
    </font>
    <font>
      <sz val="9"/>
      <color theme="1"/>
      <name val="Arial"/>
      <family val="2"/>
    </font>
    <font>
      <b/>
      <sz val="10"/>
      <color theme="1"/>
      <name val="Arial"/>
      <family val="2"/>
    </font>
    <font>
      <b/>
      <sz val="9"/>
      <color rgb="FF00B050"/>
      <name val="Arial"/>
      <family val="2"/>
    </font>
    <font>
      <b/>
      <sz val="9"/>
      <color theme="1"/>
      <name val="Arial"/>
      <family val="2"/>
    </font>
    <font>
      <sz val="7"/>
      <color rgb="FF00B050"/>
      <name val="Arial"/>
      <family val="2"/>
    </font>
    <font>
      <sz val="7"/>
      <color theme="0"/>
      <name val="Arial"/>
      <family val="2"/>
    </font>
    <font>
      <b/>
      <sz val="32"/>
      <color rgb="FFFF0000"/>
      <name val="Arial"/>
      <family val="2"/>
    </font>
    <font>
      <b/>
      <sz val="22"/>
      <color rgb="FFFF0000"/>
      <name val="Arial"/>
      <family val="2"/>
    </font>
    <font>
      <b/>
      <sz val="24"/>
      <color rgb="FFFF0000"/>
      <name val="Arial"/>
      <family val="2"/>
    </font>
    <font>
      <b/>
      <sz val="11"/>
      <color rgb="FFFF0000"/>
      <name val="Arial"/>
      <family val="2"/>
    </font>
    <font>
      <b/>
      <sz val="18"/>
      <color rgb="FFFF0000"/>
      <name val="Arial"/>
      <family val="2"/>
    </font>
    <font>
      <b/>
      <sz val="62"/>
      <color rgb="FFFF0000"/>
      <name val="Arial"/>
      <family val="2"/>
    </font>
    <font>
      <b/>
      <sz val="20"/>
      <color rgb="FFFF0000"/>
      <name val="Arial"/>
      <family val="2"/>
    </font>
    <font>
      <b/>
      <sz val="7"/>
      <color rgb="FFFF0000"/>
      <name val="Arial"/>
      <family val="2"/>
    </font>
    <font>
      <b/>
      <sz val="8"/>
      <color theme="8" tint="-0.249977111117893"/>
      <name val="Arial"/>
      <family val="2"/>
    </font>
    <font>
      <b/>
      <sz val="12"/>
      <color rgb="FF333333"/>
      <name val="Arial"/>
      <family val="2"/>
    </font>
    <font>
      <b/>
      <sz val="5"/>
      <color indexed="10"/>
      <name val="Arial"/>
      <family val="2"/>
    </font>
    <font>
      <b/>
      <sz val="8"/>
      <color rgb="FF2E4FF6"/>
      <name val="Arial"/>
      <family val="2"/>
    </font>
    <font>
      <sz val="7"/>
      <color rgb="FF2E4FF6"/>
      <name val="Arial"/>
      <family val="2"/>
    </font>
    <font>
      <b/>
      <sz val="10"/>
      <color rgb="FF2E4FF6"/>
      <name val="Arial"/>
      <family val="2"/>
    </font>
    <font>
      <sz val="7"/>
      <color rgb="FFFF0000"/>
      <name val="Arial"/>
      <family val="2"/>
    </font>
    <font>
      <sz val="10"/>
      <name val="Arial"/>
      <family val="2"/>
    </font>
    <font>
      <sz val="20"/>
      <color rgb="FFFF0000"/>
      <name val="Arial"/>
      <family val="2"/>
    </font>
    <font>
      <sz val="11"/>
      <color theme="1"/>
      <name val="Arial"/>
      <family val="2"/>
    </font>
    <font>
      <sz val="11"/>
      <color rgb="FF000000"/>
      <name val="Calibri"/>
      <family val="2"/>
    </font>
    <font>
      <sz val="11"/>
      <color rgb="FFFFFFFF"/>
      <name val="Calibri"/>
      <family val="2"/>
    </font>
    <font>
      <b/>
      <sz val="11"/>
      <color rgb="FF333333"/>
      <name val="Calibri"/>
      <family val="2"/>
    </font>
    <font>
      <b/>
      <sz val="11"/>
      <color rgb="FFFF9900"/>
      <name val="Calibri"/>
      <family val="2"/>
    </font>
    <font>
      <b/>
      <sz val="11"/>
      <color theme="1"/>
      <name val="Arial"/>
      <family val="2"/>
    </font>
    <font>
      <sz val="11"/>
      <color rgb="FF333399"/>
      <name val="Calibri"/>
      <family val="2"/>
    </font>
    <font>
      <b/>
      <sz val="11"/>
      <color rgb="FF000000"/>
      <name val="Calibri"/>
      <family val="2"/>
    </font>
    <font>
      <i/>
      <sz val="11"/>
      <color rgb="FF808080"/>
      <name val="Calibri"/>
      <family val="2"/>
    </font>
    <font>
      <sz val="11"/>
      <color rgb="FF800080"/>
      <name val="Calibri"/>
      <family val="2"/>
    </font>
    <font>
      <b/>
      <sz val="11"/>
      <color rgb="FFFFFFFF"/>
      <name val="Calibri"/>
      <family val="2"/>
    </font>
    <font>
      <sz val="10"/>
      <color theme="1"/>
      <name val="Arial"/>
      <family val="2"/>
    </font>
    <font>
      <sz val="11"/>
      <color rgb="FF008000"/>
      <name val="Calibri"/>
      <family val="2"/>
    </font>
    <font>
      <b/>
      <sz val="15"/>
      <color rgb="FF003366"/>
      <name val="Calibri"/>
      <family val="2"/>
    </font>
    <font>
      <b/>
      <sz val="13"/>
      <color rgb="FF003366"/>
      <name val="Calibri"/>
      <family val="2"/>
    </font>
    <font>
      <b/>
      <sz val="11"/>
      <color rgb="FF003366"/>
      <name val="Calibri"/>
      <family val="2"/>
    </font>
    <font>
      <u/>
      <sz val="10"/>
      <color rgb="FF0000FF"/>
      <name val="Arial"/>
      <family val="2"/>
    </font>
    <font>
      <sz val="11"/>
      <color rgb="FFFF9900"/>
      <name val="Calibri"/>
      <family val="2"/>
    </font>
    <font>
      <sz val="11"/>
      <color rgb="FF993300"/>
      <name val="Calibri"/>
      <family val="2"/>
    </font>
    <font>
      <b/>
      <sz val="18"/>
      <color rgb="FF003366"/>
      <name val="Cambria"/>
      <family val="1"/>
    </font>
    <font>
      <sz val="11"/>
      <color rgb="FFFF0000"/>
      <name val="Calibri"/>
      <family val="2"/>
    </font>
    <font>
      <b/>
      <i/>
      <sz val="16"/>
      <color theme="1"/>
      <name val="Arial"/>
      <family val="2"/>
    </font>
    <font>
      <b/>
      <i/>
      <u/>
      <sz val="11"/>
      <color theme="1"/>
      <name val="Arial"/>
      <family val="2"/>
    </font>
    <font>
      <sz val="21"/>
      <name val="Arial"/>
      <family val="2"/>
    </font>
    <font>
      <sz val="7"/>
      <color indexed="8"/>
      <name val="Arial"/>
      <family val="2"/>
    </font>
    <font>
      <sz val="7"/>
      <name val="Cambria"/>
      <family val="1"/>
    </font>
    <font>
      <sz val="7"/>
      <color indexed="8"/>
      <name val="Cambria"/>
      <family val="1"/>
    </font>
    <font>
      <sz val="7"/>
      <color indexed="8"/>
      <name val="Calibri"/>
      <family val="2"/>
    </font>
    <font>
      <sz val="7"/>
      <color rgb="FFFF0000"/>
      <name val="Cambria"/>
      <family val="1"/>
    </font>
    <font>
      <sz val="15"/>
      <name val="Arial"/>
      <family val="2"/>
    </font>
    <font>
      <b/>
      <i/>
      <sz val="7"/>
      <name val="Arial"/>
      <family val="2"/>
    </font>
    <font>
      <b/>
      <sz val="16"/>
      <color rgb="FFFF0000"/>
      <name val="Arial"/>
      <family val="2"/>
    </font>
  </fonts>
  <fills count="5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indexed="55"/>
        <bgColor indexed="23"/>
      </patternFill>
    </fill>
    <fill>
      <patternFill patternType="solid">
        <fgColor indexed="31"/>
        <bgColor indexed="64"/>
      </patternFill>
    </fill>
    <fill>
      <patternFill patternType="solid">
        <fgColor indexed="26"/>
        <bgColor indexed="64"/>
      </patternFill>
    </fill>
    <fill>
      <patternFill patternType="solid">
        <fgColor indexed="29"/>
        <bgColor indexed="64"/>
      </patternFill>
    </fill>
    <fill>
      <patternFill patternType="solid">
        <fgColor indexed="47"/>
        <bgColor indexed="64"/>
      </patternFill>
    </fill>
    <fill>
      <patternFill patternType="solid">
        <fgColor indexed="22"/>
        <bgColor indexed="64"/>
      </patternFill>
    </fill>
    <fill>
      <patternFill patternType="solid">
        <fgColor indexed="42"/>
        <bgColor indexed="64"/>
      </patternFill>
    </fill>
    <fill>
      <patternFill patternType="solid">
        <fgColor indexed="10"/>
        <bgColor indexed="64"/>
      </patternFill>
    </fill>
    <fill>
      <patternFill patternType="solid">
        <fgColor indexed="9"/>
        <bgColor indexed="26"/>
      </patternFill>
    </fill>
    <fill>
      <patternFill patternType="solid">
        <fgColor indexed="41"/>
        <bgColor indexed="27"/>
      </patternFill>
    </fill>
    <fill>
      <patternFill patternType="solid">
        <fgColor indexed="41"/>
        <bgColor indexed="26"/>
      </patternFill>
    </fill>
    <fill>
      <patternFill patternType="solid">
        <fgColor theme="0" tint="-4.9989318521683403E-2"/>
        <bgColor indexed="64"/>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FFFFCC"/>
        <bgColor rgb="FFFFFFCC"/>
      </patternFill>
    </fill>
    <fill>
      <patternFill patternType="solid">
        <fgColor rgb="FF969696"/>
        <bgColor rgb="FF969696"/>
      </patternFill>
    </fill>
    <fill>
      <patternFill patternType="solid">
        <fgColor rgb="FFFFFF99"/>
        <bgColor rgb="FFFFFF99"/>
      </patternFill>
    </fill>
    <fill>
      <patternFill patternType="solid">
        <fgColor theme="0" tint="-0.14999847407452621"/>
        <bgColor indexed="64"/>
      </patternFill>
    </fill>
  </fills>
  <borders count="27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top style="thin">
        <color indexed="8"/>
      </top>
      <bottom/>
      <diagonal/>
    </border>
    <border>
      <left style="thin">
        <color indexed="8"/>
      </left>
      <right/>
      <top style="hair">
        <color indexed="8"/>
      </top>
      <bottom style="hair">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55"/>
      </right>
      <top style="thin">
        <color indexed="8"/>
      </top>
      <bottom style="thin">
        <color indexed="8"/>
      </bottom>
      <diagonal/>
    </border>
    <border>
      <left style="thin">
        <color indexed="55"/>
      </left>
      <right style="thin">
        <color indexed="55"/>
      </right>
      <top style="thin">
        <color indexed="8"/>
      </top>
      <bottom style="thin">
        <color indexed="8"/>
      </bottom>
      <diagonal/>
    </border>
    <border>
      <left style="thin">
        <color indexed="8"/>
      </left>
      <right/>
      <top/>
      <bottom/>
      <diagonal/>
    </border>
    <border>
      <left style="thin">
        <color indexed="55"/>
      </left>
      <right style="thin">
        <color indexed="55"/>
      </right>
      <top/>
      <bottom/>
      <diagonal/>
    </border>
    <border>
      <left style="thin">
        <color indexed="8"/>
      </left>
      <right style="hair">
        <color indexed="8"/>
      </right>
      <top style="thin">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8"/>
      </left>
      <right style="thin">
        <color indexed="8"/>
      </right>
      <top/>
      <bottom style="hair">
        <color indexed="8"/>
      </bottom>
      <diagonal/>
    </border>
    <border>
      <left style="thin">
        <color indexed="55"/>
      </left>
      <right style="thin">
        <color indexed="55"/>
      </right>
      <top/>
      <bottom style="thin">
        <color indexed="8"/>
      </bottom>
      <diagonal/>
    </border>
    <border>
      <left style="thin">
        <color indexed="8"/>
      </left>
      <right style="thin">
        <color indexed="8"/>
      </right>
      <top style="hair">
        <color indexed="8"/>
      </top>
      <bottom/>
      <diagonal/>
    </border>
    <border>
      <left style="thin">
        <color indexed="55"/>
      </left>
      <right style="thin">
        <color indexed="55"/>
      </right>
      <top style="thin">
        <color indexed="8"/>
      </top>
      <bottom/>
      <diagonal/>
    </border>
    <border>
      <left/>
      <right style="thin">
        <color indexed="8"/>
      </right>
      <top style="thin">
        <color indexed="8"/>
      </top>
      <bottom/>
      <diagonal/>
    </border>
    <border>
      <left/>
      <right style="thin">
        <color indexed="8"/>
      </right>
      <top/>
      <bottom/>
      <diagonal/>
    </border>
    <border>
      <left style="thin">
        <color indexed="17"/>
      </left>
      <right style="thin">
        <color indexed="17"/>
      </right>
      <top style="thin">
        <color indexed="17"/>
      </top>
      <bottom style="thin">
        <color indexed="17"/>
      </bottom>
      <diagonal/>
    </border>
    <border>
      <left style="thin">
        <color indexed="55"/>
      </left>
      <right style="thin">
        <color indexed="8"/>
      </right>
      <top/>
      <bottom/>
      <diagonal/>
    </border>
    <border>
      <left style="thin">
        <color indexed="8"/>
      </left>
      <right/>
      <top style="thin">
        <color indexed="8"/>
      </top>
      <bottom style="thin">
        <color indexed="8"/>
      </bottom>
      <diagonal/>
    </border>
    <border>
      <left style="thin">
        <color indexed="8"/>
      </left>
      <right style="hair">
        <color indexed="8"/>
      </right>
      <top/>
      <bottom/>
      <diagonal/>
    </border>
    <border>
      <left/>
      <right style="hair">
        <color indexed="8"/>
      </right>
      <top/>
      <bottom/>
      <diagonal/>
    </border>
    <border>
      <left style="medium">
        <color indexed="10"/>
      </left>
      <right style="thin">
        <color indexed="55"/>
      </right>
      <top style="medium">
        <color indexed="10"/>
      </top>
      <bottom/>
      <diagonal/>
    </border>
    <border>
      <left style="thin">
        <color indexed="55"/>
      </left>
      <right style="thin">
        <color indexed="55"/>
      </right>
      <top style="medium">
        <color indexed="10"/>
      </top>
      <bottom style="medium">
        <color indexed="10"/>
      </bottom>
      <diagonal/>
    </border>
    <border>
      <left style="thick">
        <color indexed="55"/>
      </left>
      <right style="thin">
        <color indexed="55"/>
      </right>
      <top style="thick">
        <color indexed="55"/>
      </top>
      <bottom style="thick">
        <color indexed="55"/>
      </bottom>
      <diagonal/>
    </border>
    <border>
      <left style="thin">
        <color indexed="55"/>
      </left>
      <right style="thin">
        <color indexed="55"/>
      </right>
      <top style="thick">
        <color indexed="55"/>
      </top>
      <bottom style="thick">
        <color indexed="55"/>
      </bottom>
      <diagonal/>
    </border>
    <border>
      <left style="medium">
        <color indexed="55"/>
      </left>
      <right style="thin">
        <color indexed="55"/>
      </right>
      <top style="thick">
        <color indexed="55"/>
      </top>
      <bottom style="thick">
        <color indexed="55"/>
      </bottom>
      <diagonal/>
    </border>
    <border>
      <left style="thin">
        <color indexed="55"/>
      </left>
      <right style="medium">
        <color indexed="55"/>
      </right>
      <top style="thick">
        <color indexed="55"/>
      </top>
      <bottom style="thick">
        <color indexed="55"/>
      </bottom>
      <diagonal/>
    </border>
    <border>
      <left/>
      <right style="thin">
        <color indexed="55"/>
      </right>
      <top style="thick">
        <color indexed="55"/>
      </top>
      <bottom style="thick">
        <color indexed="55"/>
      </bottom>
      <diagonal/>
    </border>
    <border>
      <left style="thin">
        <color indexed="55"/>
      </left>
      <right style="thick">
        <color indexed="55"/>
      </right>
      <top style="thick">
        <color indexed="55"/>
      </top>
      <bottom style="thick">
        <color indexed="55"/>
      </bottom>
      <diagonal/>
    </border>
    <border>
      <left style="hair">
        <color indexed="8"/>
      </left>
      <right/>
      <top style="thin">
        <color indexed="8"/>
      </top>
      <bottom style="hair">
        <color indexed="8"/>
      </bottom>
      <diagonal/>
    </border>
    <border>
      <left style="hair">
        <color indexed="8"/>
      </left>
      <right style="thin">
        <color indexed="8"/>
      </right>
      <top style="thin">
        <color indexed="8"/>
      </top>
      <bottom style="hair">
        <color indexed="8"/>
      </bottom>
      <diagonal/>
    </border>
    <border>
      <left/>
      <right style="hair">
        <color indexed="8"/>
      </right>
      <top style="thin">
        <color indexed="8"/>
      </top>
      <bottom style="hair">
        <color indexed="8"/>
      </bottom>
      <diagonal/>
    </border>
    <border>
      <left style="thin">
        <color indexed="8"/>
      </left>
      <right style="thin">
        <color indexed="8"/>
      </right>
      <top/>
      <bottom/>
      <diagonal/>
    </border>
    <border>
      <left style="hair">
        <color indexed="8"/>
      </left>
      <right/>
      <top style="hair">
        <color indexed="8"/>
      </top>
      <bottom style="hair">
        <color indexed="8"/>
      </bottom>
      <diagonal/>
    </border>
    <border>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hair">
        <color indexed="8"/>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style="hair">
        <color indexed="8"/>
      </bottom>
      <diagonal/>
    </border>
    <border>
      <left/>
      <right/>
      <top style="thin">
        <color indexed="64"/>
      </top>
      <bottom style="hair">
        <color indexed="8"/>
      </bottom>
      <diagonal/>
    </border>
    <border>
      <left/>
      <right style="thin">
        <color indexed="8"/>
      </right>
      <top style="thin">
        <color indexed="64"/>
      </top>
      <bottom style="hair">
        <color indexed="8"/>
      </bottom>
      <diagonal/>
    </border>
    <border>
      <left style="thick">
        <color indexed="55"/>
      </left>
      <right style="thin">
        <color indexed="55"/>
      </right>
      <top style="thick">
        <color indexed="55"/>
      </top>
      <bottom style="thin">
        <color indexed="55"/>
      </bottom>
      <diagonal/>
    </border>
    <border>
      <left style="thin">
        <color indexed="55"/>
      </left>
      <right style="thin">
        <color indexed="55"/>
      </right>
      <top style="thick">
        <color indexed="55"/>
      </top>
      <bottom style="thin">
        <color indexed="55"/>
      </bottom>
      <diagonal/>
    </border>
    <border>
      <left style="medium">
        <color indexed="55"/>
      </left>
      <right style="thin">
        <color indexed="55"/>
      </right>
      <top style="thick">
        <color indexed="55"/>
      </top>
      <bottom style="thin">
        <color indexed="55"/>
      </bottom>
      <diagonal/>
    </border>
    <border>
      <left style="thin">
        <color indexed="55"/>
      </left>
      <right/>
      <top style="thick">
        <color indexed="55"/>
      </top>
      <bottom style="thin">
        <color indexed="55"/>
      </bottom>
      <diagonal/>
    </border>
    <border>
      <left/>
      <right/>
      <top style="thick">
        <color indexed="55"/>
      </top>
      <bottom style="thin">
        <color indexed="55"/>
      </bottom>
      <diagonal/>
    </border>
    <border>
      <left/>
      <right style="medium">
        <color indexed="55"/>
      </right>
      <top style="thick">
        <color indexed="55"/>
      </top>
      <bottom style="thin">
        <color indexed="55"/>
      </bottom>
      <diagonal/>
    </border>
    <border>
      <left/>
      <right style="thick">
        <color indexed="55"/>
      </right>
      <top style="thick">
        <color indexed="55"/>
      </top>
      <bottom style="thin">
        <color indexed="55"/>
      </bottom>
      <diagonal/>
    </border>
    <border>
      <left style="thick">
        <color indexed="55"/>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55"/>
      </left>
      <right style="thin">
        <color indexed="55"/>
      </right>
      <top style="thin">
        <color indexed="55"/>
      </top>
      <bottom style="thin">
        <color indexed="55"/>
      </bottom>
      <diagonal/>
    </border>
    <border>
      <left style="thin">
        <color indexed="55"/>
      </left>
      <right style="hair">
        <color indexed="55"/>
      </right>
      <top style="thin">
        <color indexed="55"/>
      </top>
      <bottom style="thin">
        <color indexed="55"/>
      </bottom>
      <diagonal/>
    </border>
    <border>
      <left style="hair">
        <color indexed="55"/>
      </left>
      <right style="hair">
        <color indexed="55"/>
      </right>
      <top style="thin">
        <color indexed="55"/>
      </top>
      <bottom style="thin">
        <color indexed="55"/>
      </bottom>
      <diagonal/>
    </border>
    <border>
      <left style="hair">
        <color indexed="55"/>
      </left>
      <right style="medium">
        <color indexed="55"/>
      </right>
      <top style="thin">
        <color indexed="55"/>
      </top>
      <bottom style="thin">
        <color indexed="55"/>
      </bottom>
      <diagonal/>
    </border>
    <border>
      <left/>
      <right style="hair">
        <color indexed="55"/>
      </right>
      <top style="thin">
        <color indexed="55"/>
      </top>
      <bottom style="thin">
        <color indexed="55"/>
      </bottom>
      <diagonal/>
    </border>
    <border>
      <left style="hair">
        <color indexed="55"/>
      </left>
      <right style="thick">
        <color indexed="55"/>
      </right>
      <top style="thin">
        <color indexed="55"/>
      </top>
      <bottom style="thin">
        <color indexed="55"/>
      </bottom>
      <diagonal/>
    </border>
    <border>
      <left style="thick">
        <color indexed="55"/>
      </left>
      <right style="thin">
        <color indexed="55"/>
      </right>
      <top style="thin">
        <color indexed="55"/>
      </top>
      <bottom style="thick">
        <color indexed="55"/>
      </bottom>
      <diagonal/>
    </border>
    <border>
      <left style="thin">
        <color indexed="55"/>
      </left>
      <right style="thin">
        <color indexed="55"/>
      </right>
      <top style="thin">
        <color indexed="55"/>
      </top>
      <bottom style="thick">
        <color indexed="55"/>
      </bottom>
      <diagonal/>
    </border>
    <border>
      <left style="medium">
        <color indexed="55"/>
      </left>
      <right style="thin">
        <color indexed="55"/>
      </right>
      <top style="thin">
        <color indexed="55"/>
      </top>
      <bottom style="thick">
        <color indexed="55"/>
      </bottom>
      <diagonal/>
    </border>
    <border>
      <left style="thin">
        <color indexed="55"/>
      </left>
      <right style="hair">
        <color indexed="55"/>
      </right>
      <top style="thin">
        <color indexed="55"/>
      </top>
      <bottom style="thick">
        <color indexed="55"/>
      </bottom>
      <diagonal/>
    </border>
    <border>
      <left style="hair">
        <color indexed="55"/>
      </left>
      <right style="hair">
        <color indexed="55"/>
      </right>
      <top style="thin">
        <color indexed="55"/>
      </top>
      <bottom style="thick">
        <color indexed="55"/>
      </bottom>
      <diagonal/>
    </border>
    <border>
      <left style="hair">
        <color indexed="55"/>
      </left>
      <right style="medium">
        <color indexed="55"/>
      </right>
      <top style="thin">
        <color indexed="55"/>
      </top>
      <bottom style="thick">
        <color indexed="55"/>
      </bottom>
      <diagonal/>
    </border>
    <border>
      <left/>
      <right style="hair">
        <color indexed="55"/>
      </right>
      <top style="thin">
        <color indexed="55"/>
      </top>
      <bottom style="thick">
        <color indexed="55"/>
      </bottom>
      <diagonal/>
    </border>
    <border>
      <left style="hair">
        <color indexed="55"/>
      </left>
      <right style="thick">
        <color indexed="55"/>
      </right>
      <top style="thin">
        <color indexed="55"/>
      </top>
      <bottom style="thick">
        <color indexed="55"/>
      </bottom>
      <diagonal/>
    </border>
    <border>
      <left style="thin">
        <color indexed="64"/>
      </left>
      <right style="thin">
        <color indexed="64"/>
      </right>
      <top style="hair">
        <color indexed="64"/>
      </top>
      <bottom style="hair">
        <color indexed="64"/>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thin">
        <color indexed="8"/>
      </left>
      <right/>
      <top/>
      <bottom style="hair">
        <color indexed="8"/>
      </bottom>
      <diagonal/>
    </border>
    <border>
      <left/>
      <right/>
      <top style="thin">
        <color indexed="64"/>
      </top>
      <bottom style="hair">
        <color indexed="64"/>
      </bottom>
      <diagonal/>
    </border>
    <border>
      <left/>
      <right style="thin">
        <color indexed="8"/>
      </right>
      <top style="thin">
        <color indexed="64"/>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8"/>
      </top>
      <bottom/>
      <diagonal/>
    </border>
    <border>
      <left style="thin">
        <color indexed="8"/>
      </left>
      <right/>
      <top style="thin">
        <color indexed="8"/>
      </top>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indexed="10"/>
      </left>
      <right style="medium">
        <color indexed="10"/>
      </right>
      <top style="medium">
        <color indexed="10"/>
      </top>
      <bottom/>
      <diagonal/>
    </border>
    <border>
      <left style="thin">
        <color indexed="8"/>
      </left>
      <right style="thin">
        <color indexed="8"/>
      </right>
      <top style="medium">
        <color indexed="10"/>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thin">
        <color indexed="8"/>
      </right>
      <top style="medium">
        <color indexed="64"/>
      </top>
      <bottom style="hair">
        <color indexed="8"/>
      </bottom>
      <diagonal/>
    </border>
    <border>
      <left style="thin">
        <color indexed="8"/>
      </left>
      <right style="medium">
        <color indexed="64"/>
      </right>
      <top style="medium">
        <color indexed="64"/>
      </top>
      <bottom style="hair">
        <color indexed="8"/>
      </bottom>
      <diagonal/>
    </border>
    <border>
      <left style="medium">
        <color indexed="64"/>
      </left>
      <right style="thin">
        <color indexed="8"/>
      </right>
      <top style="thin">
        <color indexed="8"/>
      </top>
      <bottom style="thin">
        <color indexed="8"/>
      </bottom>
      <diagonal/>
    </border>
    <border>
      <left style="hair">
        <color indexed="8"/>
      </left>
      <right style="medium">
        <color indexed="64"/>
      </right>
      <top style="hair">
        <color indexed="8"/>
      </top>
      <bottom style="thin">
        <color indexed="8"/>
      </bottom>
      <diagonal/>
    </border>
    <border>
      <left style="medium">
        <color indexed="64"/>
      </left>
      <right style="thin">
        <color indexed="8"/>
      </right>
      <top style="thin">
        <color indexed="8"/>
      </top>
      <bottom/>
      <diagonal/>
    </border>
    <border>
      <left style="hair">
        <color indexed="8"/>
      </left>
      <right style="medium">
        <color indexed="64"/>
      </right>
      <top style="thin">
        <color indexed="8"/>
      </top>
      <bottom style="hair">
        <color indexed="8"/>
      </bottom>
      <diagonal/>
    </border>
    <border>
      <left style="medium">
        <color indexed="64"/>
      </left>
      <right style="thin">
        <color indexed="8"/>
      </right>
      <top/>
      <bottom/>
      <diagonal/>
    </border>
    <border>
      <left style="hair">
        <color indexed="8"/>
      </left>
      <right style="medium">
        <color indexed="64"/>
      </right>
      <top style="hair">
        <color indexed="8"/>
      </top>
      <bottom style="hair">
        <color indexed="8"/>
      </bottom>
      <diagonal/>
    </border>
    <border>
      <left style="hair">
        <color indexed="8"/>
      </left>
      <right style="medium">
        <color indexed="64"/>
      </right>
      <top style="thin">
        <color indexed="8"/>
      </top>
      <bottom style="thin">
        <color indexed="8"/>
      </bottom>
      <diagonal/>
    </border>
    <border>
      <left style="medium">
        <color indexed="64"/>
      </left>
      <right style="thin">
        <color indexed="8"/>
      </right>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thick">
        <color indexed="55"/>
      </left>
      <right style="thick">
        <color indexed="55"/>
      </right>
      <top/>
      <bottom style="thick">
        <color indexed="55"/>
      </bottom>
      <diagonal/>
    </border>
    <border>
      <left style="thick">
        <color indexed="55"/>
      </left>
      <right style="thick">
        <color indexed="55"/>
      </right>
      <top/>
      <bottom/>
      <diagonal/>
    </border>
    <border>
      <left style="thick">
        <color indexed="55"/>
      </left>
      <right style="thick">
        <color indexed="55"/>
      </right>
      <top style="thick">
        <color indexed="55"/>
      </top>
      <bottom/>
      <diagonal/>
    </border>
    <border>
      <left style="thin">
        <color indexed="64"/>
      </left>
      <right style="thin">
        <color indexed="64"/>
      </right>
      <top/>
      <bottom style="hair">
        <color indexed="64"/>
      </bottom>
      <diagonal/>
    </border>
    <border>
      <left style="thin">
        <color indexed="8"/>
      </left>
      <right/>
      <top/>
      <bottom style="thin">
        <color indexed="8"/>
      </bottom>
      <diagonal/>
    </border>
    <border>
      <left/>
      <right style="thin">
        <color indexed="55"/>
      </right>
      <top/>
      <bottom style="thin">
        <color indexed="8"/>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style="hair">
        <color indexed="8"/>
      </bottom>
      <diagonal/>
    </border>
    <border>
      <left/>
      <right style="thin">
        <color indexed="64"/>
      </right>
      <top style="thin">
        <color indexed="64"/>
      </top>
      <bottom style="hair">
        <color indexed="8"/>
      </bottom>
      <diagonal/>
    </border>
    <border>
      <left/>
      <right style="thin">
        <color indexed="64"/>
      </right>
      <top/>
      <bottom style="hair">
        <color indexed="8"/>
      </bottom>
      <diagonal/>
    </border>
    <border>
      <left/>
      <right/>
      <top style="hair">
        <color indexed="64"/>
      </top>
      <bottom style="hair">
        <color indexed="64"/>
      </bottom>
      <diagonal/>
    </border>
    <border>
      <left/>
      <right style="thin">
        <color indexed="8"/>
      </right>
      <top style="hair">
        <color indexed="64"/>
      </top>
      <bottom style="hair">
        <color indexed="64"/>
      </bottom>
      <diagonal/>
    </border>
    <border>
      <left style="thin">
        <color auto="1"/>
      </left>
      <right style="hair">
        <color auto="1"/>
      </right>
      <top style="thin">
        <color indexed="64"/>
      </top>
      <bottom style="thin">
        <color auto="1"/>
      </bottom>
      <diagonal/>
    </border>
    <border>
      <left style="hair">
        <color auto="1"/>
      </left>
      <right style="hair">
        <color auto="1"/>
      </right>
      <top style="thin">
        <color indexed="64"/>
      </top>
      <bottom style="thin">
        <color auto="1"/>
      </bottom>
      <diagonal/>
    </border>
    <border>
      <left style="hair">
        <color auto="1"/>
      </left>
      <right style="thin">
        <color auto="1"/>
      </right>
      <top style="thin">
        <color indexed="64"/>
      </top>
      <bottom style="thin">
        <color indexed="64"/>
      </bottom>
      <diagonal/>
    </border>
    <border>
      <left style="thin">
        <color indexed="64"/>
      </left>
      <right style="thin">
        <color indexed="64"/>
      </right>
      <top style="hair">
        <color indexed="64"/>
      </top>
      <bottom/>
      <diagonal/>
    </border>
    <border>
      <left/>
      <right style="hair">
        <color auto="1"/>
      </right>
      <top style="hair">
        <color auto="1"/>
      </top>
      <bottom style="hair">
        <color auto="1"/>
      </bottom>
      <diagonal/>
    </border>
    <border>
      <left/>
      <right style="hair">
        <color auto="1"/>
      </right>
      <top style="thin">
        <color indexed="64"/>
      </top>
      <bottom style="thin">
        <color auto="1"/>
      </bottom>
      <diagonal/>
    </border>
    <border>
      <left style="thin">
        <color indexed="64"/>
      </left>
      <right style="thin">
        <color indexed="64"/>
      </right>
      <top style="hair">
        <color auto="1"/>
      </top>
      <bottom style="hair">
        <color auto="1"/>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style="thin">
        <color indexed="64"/>
      </top>
      <bottom/>
      <diagonal/>
    </border>
    <border>
      <left/>
      <right style="thin">
        <color indexed="64"/>
      </right>
      <top style="thin">
        <color indexed="8"/>
      </top>
      <bottom style="thin">
        <color indexed="8"/>
      </bottom>
      <diagonal/>
    </border>
    <border>
      <left/>
      <right style="thin">
        <color indexed="64"/>
      </right>
      <top style="thin">
        <color indexed="8"/>
      </top>
      <bottom/>
      <diagonal/>
    </border>
    <border>
      <left/>
      <right style="thin">
        <color indexed="64"/>
      </right>
      <top style="hair">
        <color auto="1"/>
      </top>
      <bottom style="hair">
        <color auto="1"/>
      </bottom>
      <diagonal/>
    </border>
    <border>
      <left/>
      <right style="thin">
        <color indexed="64"/>
      </right>
      <top style="thin">
        <color indexed="64"/>
      </top>
      <bottom style="thin">
        <color indexed="64"/>
      </bottom>
      <diagonal/>
    </border>
    <border>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style="thin">
        <color indexed="8"/>
      </left>
      <right/>
      <top style="hair">
        <color indexed="8"/>
      </top>
      <bottom style="thin">
        <color indexed="64"/>
      </bottom>
      <diagonal/>
    </border>
    <border>
      <left/>
      <right/>
      <top style="hair">
        <color indexed="64"/>
      </top>
      <bottom style="thin">
        <color indexed="64"/>
      </bottom>
      <diagonal/>
    </border>
    <border>
      <left/>
      <right style="thin">
        <color indexed="8"/>
      </right>
      <top style="hair">
        <color indexed="64"/>
      </top>
      <bottom style="thin">
        <color indexed="64"/>
      </bottom>
      <diagonal/>
    </border>
    <border>
      <left/>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diagonal/>
    </border>
    <border>
      <left style="thin">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55"/>
      </left>
      <right style="thin">
        <color indexed="55"/>
      </right>
      <top/>
      <bottom style="thin">
        <color indexed="64"/>
      </bottom>
      <diagonal/>
    </border>
    <border>
      <left style="thin">
        <color indexed="55"/>
      </left>
      <right style="thin">
        <color indexed="64"/>
      </right>
      <top/>
      <bottom style="thin">
        <color indexed="64"/>
      </bottom>
      <diagonal/>
    </border>
    <border>
      <left style="thin">
        <color indexed="55"/>
      </left>
      <right style="thin">
        <color indexed="55"/>
      </right>
      <top style="medium">
        <color indexed="10"/>
      </top>
      <bottom/>
      <diagonal/>
    </border>
    <border>
      <left style="thin">
        <color indexed="55"/>
      </left>
      <right style="thin">
        <color indexed="64"/>
      </right>
      <top style="medium">
        <color indexed="10"/>
      </top>
      <bottom/>
      <diagonal/>
    </border>
    <border>
      <left style="thin">
        <color indexed="64"/>
      </left>
      <right/>
      <top style="thin">
        <color indexed="64"/>
      </top>
      <bottom style="thin">
        <color indexed="64"/>
      </bottom>
      <diagonal/>
    </border>
    <border>
      <left style="medium">
        <color indexed="10"/>
      </left>
      <right style="medium">
        <color indexed="10"/>
      </right>
      <top style="thin">
        <color indexed="64"/>
      </top>
      <bottom style="thin">
        <color indexed="64"/>
      </bottom>
      <diagonal/>
    </border>
    <border>
      <left/>
      <right style="hair">
        <color indexed="8"/>
      </right>
      <top style="thin">
        <color indexed="64"/>
      </top>
      <bottom style="thin">
        <color indexed="64"/>
      </bottom>
      <diagonal/>
    </border>
    <border>
      <left style="thin">
        <color indexed="8"/>
      </left>
      <right style="hair">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55"/>
      </left>
      <right style="thin">
        <color indexed="55"/>
      </right>
      <top style="thin">
        <color indexed="64"/>
      </top>
      <bottom style="thin">
        <color indexed="64"/>
      </bottom>
      <diagonal/>
    </border>
    <border>
      <left style="thin">
        <color indexed="55"/>
      </left>
      <right style="thin">
        <color indexed="8"/>
      </right>
      <top style="thin">
        <color indexed="64"/>
      </top>
      <bottom style="thin">
        <color indexed="64"/>
      </bottom>
      <diagonal/>
    </border>
    <border>
      <left style="thin">
        <color indexed="55"/>
      </left>
      <right style="thin">
        <color indexed="64"/>
      </right>
      <top style="thin">
        <color indexed="64"/>
      </top>
      <bottom style="thin">
        <color indexed="64"/>
      </bottom>
      <diagonal/>
    </border>
    <border>
      <left/>
      <right/>
      <top style="hair">
        <color indexed="8"/>
      </top>
      <bottom style="hair">
        <color indexed="8"/>
      </bottom>
      <diagonal/>
    </border>
    <border>
      <left style="thin">
        <color indexed="8"/>
      </left>
      <right/>
      <top style="hair">
        <color indexed="8"/>
      </top>
      <bottom style="hair">
        <color indexed="8"/>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55"/>
      </right>
      <top style="thin">
        <color indexed="64"/>
      </top>
      <bottom style="thin">
        <color indexed="8"/>
      </bottom>
      <diagonal/>
    </border>
    <border>
      <left style="thin">
        <color indexed="8"/>
      </left>
      <right/>
      <top style="thin">
        <color auto="1"/>
      </top>
      <bottom style="thin">
        <color indexed="64"/>
      </bottom>
      <diagonal/>
    </border>
    <border>
      <left/>
      <right/>
      <top style="thin">
        <color auto="1"/>
      </top>
      <bottom style="thin">
        <color indexed="64"/>
      </bottom>
      <diagonal/>
    </border>
    <border>
      <left/>
      <right style="thin">
        <color indexed="55"/>
      </right>
      <top style="thin">
        <color auto="1"/>
      </top>
      <bottom style="thin">
        <color indexed="64"/>
      </bottom>
      <diagonal/>
    </border>
    <border>
      <left/>
      <right style="hair">
        <color indexed="8"/>
      </right>
      <top style="hair">
        <color indexed="8"/>
      </top>
      <bottom style="hair">
        <color indexed="8"/>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8"/>
      </right>
      <top style="thin">
        <color indexed="8"/>
      </top>
      <bottom/>
      <diagonal/>
    </border>
    <border>
      <left/>
      <right style="thin">
        <color indexed="55"/>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8"/>
      </right>
      <top style="thin">
        <color indexed="64"/>
      </top>
      <bottom/>
      <diagonal/>
    </border>
    <border>
      <left/>
      <right/>
      <top/>
      <bottom style="hair">
        <color indexed="64"/>
      </bottom>
      <diagonal/>
    </border>
    <border>
      <left/>
      <right style="thin">
        <color indexed="8"/>
      </right>
      <top/>
      <bottom style="hair">
        <color indexed="64"/>
      </bottom>
      <diagonal/>
    </border>
    <border>
      <left style="thin">
        <color indexed="64"/>
      </left>
      <right style="thin">
        <color indexed="8"/>
      </right>
      <top style="thin">
        <color indexed="64"/>
      </top>
      <bottom/>
      <diagonal/>
    </border>
    <border>
      <left/>
      <right/>
      <top style="hair">
        <color indexed="64"/>
      </top>
      <bottom style="hair">
        <color indexed="64"/>
      </bottom>
      <diagonal/>
    </border>
    <border>
      <left/>
      <right style="thin">
        <color indexed="8"/>
      </right>
      <top style="hair">
        <color indexed="64"/>
      </top>
      <bottom style="hair">
        <color indexed="64"/>
      </bottom>
      <diagonal/>
    </border>
    <border>
      <left/>
      <right style="thin">
        <color indexed="8"/>
      </right>
      <top style="hair">
        <color indexed="8"/>
      </top>
      <bottom style="hair">
        <color indexed="8"/>
      </bottom>
      <diagonal/>
    </border>
    <border>
      <left style="thin">
        <color indexed="8"/>
      </left>
      <right style="medium">
        <color indexed="9"/>
      </right>
      <top style="hair">
        <color indexed="8"/>
      </top>
      <bottom style="hair">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top style="thin">
        <color indexed="8"/>
      </top>
      <bottom style="hair">
        <color indexed="8"/>
      </bottom>
      <diagonal/>
    </border>
    <border>
      <left/>
      <right/>
      <top style="thin">
        <color indexed="8"/>
      </top>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10"/>
      </left>
      <right style="thin">
        <color indexed="10"/>
      </right>
      <top style="thin">
        <color indexed="10"/>
      </top>
      <bottom style="thin">
        <color indexed="10"/>
      </bottom>
      <diagonal/>
    </border>
    <border>
      <left/>
      <right style="thin">
        <color indexed="8"/>
      </right>
      <top style="hair">
        <color indexed="8"/>
      </top>
      <bottom style="thin">
        <color indexed="64"/>
      </bottom>
      <diagonal/>
    </border>
    <border>
      <left style="thin">
        <color indexed="55"/>
      </left>
      <right/>
      <top/>
      <bottom style="thin">
        <color indexed="8"/>
      </bottom>
      <diagonal/>
    </border>
    <border>
      <left style="thin">
        <color indexed="64"/>
      </left>
      <right style="thin">
        <color indexed="55"/>
      </right>
      <top style="thin">
        <color indexed="64"/>
      </top>
      <bottom/>
      <diagonal/>
    </border>
    <border>
      <left style="thin">
        <color indexed="55"/>
      </left>
      <right style="thin">
        <color indexed="55"/>
      </right>
      <top style="thin">
        <color indexed="64"/>
      </top>
      <bottom/>
      <diagonal/>
    </border>
    <border>
      <left style="thin">
        <color indexed="55"/>
      </left>
      <right style="thin">
        <color indexed="64"/>
      </right>
      <top style="thin">
        <color indexed="64"/>
      </top>
      <bottom/>
      <diagonal/>
    </border>
    <border>
      <left style="thin">
        <color indexed="64"/>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64"/>
      </right>
      <top style="thin">
        <color indexed="17"/>
      </top>
      <bottom style="thin">
        <color indexed="17"/>
      </bottom>
      <diagonal/>
    </border>
    <border>
      <left style="thin">
        <color indexed="17"/>
      </left>
      <right style="thin">
        <color indexed="17"/>
      </right>
      <top style="thin">
        <color indexed="17"/>
      </top>
      <bottom style="thin">
        <color indexed="64"/>
      </bottom>
      <diagonal/>
    </border>
    <border>
      <left style="thin">
        <color indexed="17"/>
      </left>
      <right style="thin">
        <color indexed="64"/>
      </right>
      <top style="thin">
        <color indexed="17"/>
      </top>
      <bottom style="thin">
        <color indexed="64"/>
      </bottom>
      <diagonal/>
    </border>
    <border>
      <left style="thin">
        <color indexed="64"/>
      </left>
      <right style="hair">
        <color indexed="8"/>
      </right>
      <top style="hair">
        <color indexed="8"/>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right/>
      <top style="thin">
        <color rgb="FF333399"/>
      </top>
      <bottom style="double">
        <color rgb="FF333399"/>
      </bottom>
      <diagonal/>
    </border>
    <border>
      <left style="double">
        <color rgb="FF333333"/>
      </left>
      <right style="double">
        <color rgb="FF333333"/>
      </right>
      <top style="double">
        <color rgb="FF333333"/>
      </top>
      <bottom style="double">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thin">
        <color indexed="8"/>
      </left>
      <right style="thin">
        <color indexed="64"/>
      </right>
      <top style="thin">
        <color indexed="64"/>
      </top>
      <bottom/>
      <diagonal/>
    </border>
    <border>
      <left style="thin">
        <color indexed="55"/>
      </left>
      <right style="thin">
        <color indexed="64"/>
      </right>
      <top style="medium">
        <color indexed="10"/>
      </top>
      <bottom style="medium">
        <color indexed="10"/>
      </bottom>
      <diagonal/>
    </border>
    <border>
      <left style="thin">
        <color indexed="55"/>
      </left>
      <right style="thin">
        <color indexed="64"/>
      </right>
      <top/>
      <bottom/>
      <diagonal/>
    </border>
    <border>
      <left style="thin">
        <color indexed="64"/>
      </left>
      <right style="thin">
        <color indexed="64"/>
      </right>
      <top/>
      <bottom/>
      <diagonal/>
    </border>
    <border>
      <left/>
      <right style="thin">
        <color indexed="64"/>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auto="1"/>
      </top>
      <bottom style="hair">
        <color auto="1"/>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auto="1"/>
      </right>
      <top style="hair">
        <color auto="1"/>
      </top>
      <bottom style="hair">
        <color auto="1"/>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56">
    <xf numFmtId="172" fontId="0" fillId="0" borderId="0"/>
    <xf numFmtId="172" fontId="3" fillId="2" borderId="0" applyNumberFormat="0" applyBorder="0" applyAlignment="0" applyProtection="0"/>
    <xf numFmtId="172" fontId="3" fillId="3" borderId="0" applyNumberFormat="0" applyBorder="0" applyAlignment="0" applyProtection="0"/>
    <xf numFmtId="172" fontId="3" fillId="4" borderId="0" applyNumberFormat="0" applyBorder="0" applyAlignment="0" applyProtection="0"/>
    <xf numFmtId="172" fontId="3" fillId="5" borderId="0" applyNumberFormat="0" applyBorder="0" applyAlignment="0" applyProtection="0"/>
    <xf numFmtId="172" fontId="3" fillId="6" borderId="0" applyNumberFormat="0" applyBorder="0" applyAlignment="0" applyProtection="0"/>
    <xf numFmtId="172" fontId="3" fillId="7" borderId="0" applyNumberFormat="0" applyBorder="0" applyAlignment="0" applyProtection="0"/>
    <xf numFmtId="172" fontId="3" fillId="8" borderId="0" applyNumberFormat="0" applyBorder="0" applyAlignment="0" applyProtection="0"/>
    <xf numFmtId="172" fontId="3" fillId="9" borderId="0" applyNumberFormat="0" applyBorder="0" applyAlignment="0" applyProtection="0"/>
    <xf numFmtId="172" fontId="3" fillId="10" borderId="0" applyNumberFormat="0" applyBorder="0" applyAlignment="0" applyProtection="0"/>
    <xf numFmtId="172" fontId="3" fillId="5" borderId="0" applyNumberFormat="0" applyBorder="0" applyAlignment="0" applyProtection="0"/>
    <xf numFmtId="172" fontId="3" fillId="8" borderId="0" applyNumberFormat="0" applyBorder="0" applyAlignment="0" applyProtection="0"/>
    <xf numFmtId="172" fontId="3" fillId="11" borderId="0" applyNumberFormat="0" applyBorder="0" applyAlignment="0" applyProtection="0"/>
    <xf numFmtId="172" fontId="4" fillId="12" borderId="0" applyNumberFormat="0" applyBorder="0" applyAlignment="0" applyProtection="0"/>
    <xf numFmtId="172" fontId="4" fillId="9" borderId="0" applyNumberFormat="0" applyBorder="0" applyAlignment="0" applyProtection="0"/>
    <xf numFmtId="172" fontId="4" fillId="10" borderId="0" applyNumberFormat="0" applyBorder="0" applyAlignment="0" applyProtection="0"/>
    <xf numFmtId="172" fontId="4" fillId="13" borderId="0" applyNumberFormat="0" applyBorder="0" applyAlignment="0" applyProtection="0"/>
    <xf numFmtId="172" fontId="4" fillId="14" borderId="0" applyNumberFormat="0" applyBorder="0" applyAlignment="0" applyProtection="0"/>
    <xf numFmtId="172" fontId="4" fillId="15" borderId="0" applyNumberFormat="0" applyBorder="0" applyAlignment="0" applyProtection="0"/>
    <xf numFmtId="172" fontId="4" fillId="16" borderId="0" applyNumberFormat="0" applyBorder="0" applyAlignment="0" applyProtection="0"/>
    <xf numFmtId="172" fontId="4" fillId="17" borderId="0" applyNumberFormat="0" applyBorder="0" applyAlignment="0" applyProtection="0"/>
    <xf numFmtId="172" fontId="4" fillId="18" borderId="0" applyNumberFormat="0" applyBorder="0" applyAlignment="0" applyProtection="0"/>
    <xf numFmtId="172" fontId="4" fillId="13" borderId="0" applyNumberFormat="0" applyBorder="0" applyAlignment="0" applyProtection="0"/>
    <xf numFmtId="172" fontId="4" fillId="14" borderId="0" applyNumberFormat="0" applyBorder="0" applyAlignment="0" applyProtection="0"/>
    <xf numFmtId="172" fontId="4" fillId="19" borderId="0" applyNumberFormat="0" applyBorder="0" applyAlignment="0" applyProtection="0"/>
    <xf numFmtId="172" fontId="5" fillId="20" borderId="1" applyNumberFormat="0" applyAlignment="0" applyProtection="0"/>
    <xf numFmtId="172" fontId="6" fillId="20" borderId="2" applyNumberFormat="0" applyAlignment="0" applyProtection="0"/>
    <xf numFmtId="172" fontId="7" fillId="7" borderId="2" applyNumberFormat="0" applyAlignment="0" applyProtection="0"/>
    <xf numFmtId="172" fontId="8" fillId="0" borderId="3" applyNumberFormat="0" applyFill="0" applyAlignment="0" applyProtection="0"/>
    <xf numFmtId="172" fontId="8" fillId="0" borderId="3" applyNumberFormat="0" applyFill="0" applyAlignment="0" applyProtection="0"/>
    <xf numFmtId="172" fontId="9" fillId="0" borderId="0" applyNumberFormat="0" applyFill="0" applyBorder="0" applyAlignment="0" applyProtection="0"/>
    <xf numFmtId="172" fontId="2" fillId="0" borderId="0" applyFont="0" applyFill="0" applyBorder="0" applyAlignment="0" applyProtection="0"/>
    <xf numFmtId="172" fontId="63" fillId="0" borderId="0" applyProtection="0"/>
    <xf numFmtId="172" fontId="10" fillId="4" borderId="0" applyNumberFormat="0" applyBorder="0" applyAlignment="0" applyProtection="0"/>
    <xf numFmtId="172" fontId="33" fillId="0" borderId="0" applyNumberFormat="0" applyFill="0" applyBorder="0" applyAlignment="0" applyProtection="0"/>
    <xf numFmtId="169" fontId="60" fillId="0" borderId="0" applyFill="0" applyBorder="0" applyAlignment="0" applyProtection="0"/>
    <xf numFmtId="172" fontId="11" fillId="21" borderId="0" applyNumberFormat="0" applyBorder="0" applyAlignment="0" applyProtection="0"/>
    <xf numFmtId="172" fontId="60" fillId="22" borderId="4" applyNumberFormat="0" applyAlignment="0" applyProtection="0"/>
    <xf numFmtId="172" fontId="12" fillId="3" borderId="0" applyNumberFormat="0" applyBorder="0" applyAlignment="0" applyProtection="0"/>
    <xf numFmtId="172" fontId="60" fillId="0" borderId="0"/>
    <xf numFmtId="172" fontId="60" fillId="0" borderId="0"/>
    <xf numFmtId="172" fontId="60" fillId="0" borderId="0"/>
    <xf numFmtId="172" fontId="3" fillId="0" borderId="0"/>
    <xf numFmtId="172" fontId="19" fillId="0" borderId="0" applyNumberFormat="0" applyFill="0" applyBorder="0" applyAlignment="0" applyProtection="0"/>
    <xf numFmtId="172" fontId="16" fillId="0" borderId="5" applyNumberFormat="0" applyFill="0" applyAlignment="0" applyProtection="0"/>
    <xf numFmtId="172" fontId="17" fillId="0" borderId="6" applyNumberFormat="0" applyFill="0" applyAlignment="0" applyProtection="0"/>
    <xf numFmtId="172" fontId="18" fillId="0" borderId="7" applyNumberFormat="0" applyFill="0" applyAlignment="0" applyProtection="0"/>
    <xf numFmtId="172" fontId="18" fillId="0" borderId="0" applyNumberFormat="0" applyFill="0" applyBorder="0" applyAlignment="0" applyProtection="0"/>
    <xf numFmtId="172" fontId="19" fillId="0" borderId="0" applyNumberFormat="0" applyFill="0" applyBorder="0" applyAlignment="0" applyProtection="0"/>
    <xf numFmtId="172" fontId="13" fillId="0" borderId="8" applyNumberFormat="0" applyFill="0" applyAlignment="0" applyProtection="0"/>
    <xf numFmtId="172" fontId="14" fillId="0" borderId="0" applyNumberFormat="0" applyFill="0" applyBorder="0" applyAlignment="0" applyProtection="0"/>
    <xf numFmtId="172" fontId="15" fillId="23" borderId="9" applyNumberFormat="0" applyAlignment="0" applyProtection="0"/>
    <xf numFmtId="172" fontId="2" fillId="0" borderId="0"/>
    <xf numFmtId="172" fontId="93" fillId="0" borderId="0" applyNumberFormat="0" applyFill="0" applyBorder="0" applyAlignment="0" applyProtection="0">
      <alignment vertical="top"/>
      <protection locked="0"/>
    </xf>
    <xf numFmtId="172" fontId="101" fillId="0" borderId="0"/>
    <xf numFmtId="172" fontId="33"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0" borderId="2" applyNumberFormat="0" applyAlignment="0" applyProtection="0"/>
    <xf numFmtId="169" fontId="2" fillId="0" borderId="0" applyFill="0" applyBorder="0" applyAlignment="0" applyProtection="0"/>
    <xf numFmtId="0" fontId="7" fillId="7" borderId="2" applyNumberFormat="0" applyAlignment="0" applyProtection="0"/>
    <xf numFmtId="0" fontId="8" fillId="0" borderId="3" applyNumberFormat="0" applyFill="0" applyAlignment="0" applyProtection="0"/>
    <xf numFmtId="0" fontId="8" fillId="0" borderId="3" applyNumberFormat="0" applyFill="0" applyAlignment="0" applyProtection="0"/>
    <xf numFmtId="0" fontId="9" fillId="0" borderId="0" applyNumberFormat="0" applyFill="0" applyBorder="0" applyAlignment="0" applyProtection="0"/>
    <xf numFmtId="0" fontId="63" fillId="0" borderId="0" applyProtection="0"/>
    <xf numFmtId="0" fontId="10" fillId="4" borderId="0" applyNumberFormat="0" applyBorder="0" applyAlignment="0" applyProtection="0"/>
    <xf numFmtId="0" fontId="33" fillId="0" borderId="0" applyNumberFormat="0" applyFill="0" applyBorder="0" applyAlignment="0" applyProtection="0"/>
    <xf numFmtId="0" fontId="11" fillId="21" borderId="0" applyNumberFormat="0" applyBorder="0" applyAlignment="0" applyProtection="0"/>
    <xf numFmtId="0" fontId="2" fillId="22" borderId="4" applyNumberFormat="0" applyAlignment="0" applyProtection="0"/>
    <xf numFmtId="0" fontId="12" fillId="3" borderId="0" applyNumberFormat="0" applyBorder="0" applyAlignment="0" applyProtection="0"/>
    <xf numFmtId="0" fontId="19" fillId="0" borderId="0" applyNumberFormat="0" applyFill="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3" fillId="0" borderId="8" applyNumberFormat="0" applyFill="0" applyAlignment="0" applyProtection="0"/>
    <xf numFmtId="0" fontId="14" fillId="0" borderId="0" applyNumberFormat="0" applyFill="0" applyBorder="0" applyAlignment="0" applyProtection="0"/>
    <xf numFmtId="0" fontId="15" fillId="23" borderId="9" applyNumberFormat="0" applyAlignment="0" applyProtection="0"/>
    <xf numFmtId="0" fontId="133" fillId="0" borderId="0"/>
    <xf numFmtId="172" fontId="5" fillId="20" borderId="235" applyNumberFormat="0" applyAlignment="0" applyProtection="0"/>
    <xf numFmtId="172" fontId="6" fillId="20" borderId="236" applyNumberFormat="0" applyAlignment="0" applyProtection="0"/>
    <xf numFmtId="172" fontId="7" fillId="7" borderId="236" applyNumberFormat="0" applyAlignment="0" applyProtection="0"/>
    <xf numFmtId="172" fontId="8" fillId="0" borderId="237" applyNumberFormat="0" applyFill="0" applyAlignment="0" applyProtection="0"/>
    <xf numFmtId="172" fontId="8" fillId="0" borderId="237" applyNumberFormat="0" applyFill="0" applyAlignment="0" applyProtection="0"/>
    <xf numFmtId="172" fontId="2" fillId="22" borderId="238" applyNumberFormat="0" applyAlignment="0" applyProtection="0"/>
    <xf numFmtId="172" fontId="2" fillId="0" borderId="0"/>
    <xf numFmtId="172" fontId="33" fillId="0" borderId="0" applyNumberFormat="0" applyFill="0" applyBorder="0" applyAlignment="0" applyProtection="0">
      <alignment vertical="top"/>
      <protection locked="0"/>
    </xf>
    <xf numFmtId="0" fontId="5" fillId="20" borderId="235" applyNumberFormat="0" applyAlignment="0" applyProtection="0"/>
    <xf numFmtId="0" fontId="6" fillId="20" borderId="236" applyNumberFormat="0" applyAlignment="0" applyProtection="0"/>
    <xf numFmtId="0" fontId="7" fillId="7" borderId="236" applyNumberFormat="0" applyAlignment="0" applyProtection="0"/>
    <xf numFmtId="0" fontId="8" fillId="0" borderId="237" applyNumberFormat="0" applyFill="0" applyAlignment="0" applyProtection="0"/>
    <xf numFmtId="0" fontId="8" fillId="0" borderId="237" applyNumberFormat="0" applyFill="0" applyAlignment="0" applyProtection="0"/>
    <xf numFmtId="0" fontId="2" fillId="22" borderId="238" applyNumberFormat="0" applyAlignment="0" applyProtection="0"/>
    <xf numFmtId="0" fontId="2" fillId="0" borderId="0"/>
    <xf numFmtId="0" fontId="2" fillId="0" borderId="0"/>
    <xf numFmtId="0" fontId="2" fillId="0" borderId="0"/>
    <xf numFmtId="0" fontId="2" fillId="0" borderId="0"/>
    <xf numFmtId="0" fontId="135" fillId="0" borderId="0"/>
    <xf numFmtId="0" fontId="136" fillId="35" borderId="0"/>
    <xf numFmtId="0" fontId="136" fillId="35" borderId="0"/>
    <xf numFmtId="0" fontId="136" fillId="36" borderId="0"/>
    <xf numFmtId="0" fontId="136" fillId="36" borderId="0"/>
    <xf numFmtId="0" fontId="136" fillId="37" borderId="0"/>
    <xf numFmtId="0" fontId="136" fillId="37" borderId="0"/>
    <xf numFmtId="0" fontId="136" fillId="38" borderId="0"/>
    <xf numFmtId="0" fontId="136" fillId="38" borderId="0"/>
    <xf numFmtId="0" fontId="136" fillId="39" borderId="0"/>
    <xf numFmtId="0" fontId="136" fillId="39" borderId="0"/>
    <xf numFmtId="0" fontId="136" fillId="40" borderId="0"/>
    <xf numFmtId="0" fontId="136" fillId="40" borderId="0"/>
    <xf numFmtId="0" fontId="136" fillId="41" borderId="0"/>
    <xf numFmtId="0" fontId="136" fillId="41" borderId="0"/>
    <xf numFmtId="0" fontId="136" fillId="42" borderId="0"/>
    <xf numFmtId="0" fontId="136" fillId="42" borderId="0"/>
    <xf numFmtId="0" fontId="136" fillId="43" borderId="0"/>
    <xf numFmtId="0" fontId="136" fillId="43" borderId="0"/>
    <xf numFmtId="0" fontId="136" fillId="38" borderId="0"/>
    <xf numFmtId="0" fontId="136" fillId="38" borderId="0"/>
    <xf numFmtId="0" fontId="136" fillId="41" borderId="0"/>
    <xf numFmtId="0" fontId="136" fillId="41" borderId="0"/>
    <xf numFmtId="0" fontId="136" fillId="44" borderId="0"/>
    <xf numFmtId="0" fontId="136" fillId="44" borderId="0"/>
    <xf numFmtId="0" fontId="137" fillId="45" borderId="0"/>
    <xf numFmtId="0" fontId="137" fillId="45" borderId="0"/>
    <xf numFmtId="0" fontId="137" fillId="42" borderId="0"/>
    <xf numFmtId="0" fontId="137" fillId="42" borderId="0"/>
    <xf numFmtId="0" fontId="137" fillId="43" borderId="0"/>
    <xf numFmtId="0" fontId="137" fillId="43" borderId="0"/>
    <xf numFmtId="0" fontId="137" fillId="46" borderId="0"/>
    <xf numFmtId="0" fontId="137" fillId="46" borderId="0"/>
    <xf numFmtId="0" fontId="137" fillId="47" borderId="0"/>
    <xf numFmtId="0" fontId="137" fillId="47" borderId="0"/>
    <xf numFmtId="0" fontId="137" fillId="48" borderId="0"/>
    <xf numFmtId="0" fontId="137" fillId="48" borderId="0"/>
    <xf numFmtId="0" fontId="137" fillId="49" borderId="0"/>
    <xf numFmtId="0" fontId="137" fillId="50" borderId="0"/>
    <xf numFmtId="0" fontId="137" fillId="51" borderId="0"/>
    <xf numFmtId="0" fontId="137" fillId="46" borderId="0"/>
    <xf numFmtId="0" fontId="137" fillId="47" borderId="0"/>
    <xf numFmtId="0" fontId="137" fillId="52" borderId="0"/>
    <xf numFmtId="0" fontId="138" fillId="53" borderId="239"/>
    <xf numFmtId="0" fontId="138" fillId="53" borderId="239"/>
    <xf numFmtId="0" fontId="138" fillId="53" borderId="239"/>
    <xf numFmtId="0" fontId="139" fillId="53" borderId="240"/>
    <xf numFmtId="0" fontId="139" fillId="53" borderId="240"/>
    <xf numFmtId="0" fontId="139" fillId="53" borderId="240"/>
    <xf numFmtId="0" fontId="140" fillId="0" borderId="0"/>
    <xf numFmtId="0" fontId="141" fillId="40" borderId="240"/>
    <xf numFmtId="0" fontId="141" fillId="40" borderId="240"/>
    <xf numFmtId="0" fontId="141" fillId="40" borderId="240"/>
    <xf numFmtId="0" fontId="142" fillId="0" borderId="241"/>
    <xf numFmtId="0" fontId="142" fillId="0" borderId="241"/>
    <xf numFmtId="0" fontId="142" fillId="0" borderId="241"/>
    <xf numFmtId="0" fontId="142" fillId="0" borderId="241"/>
    <xf numFmtId="0" fontId="142" fillId="0" borderId="241"/>
    <xf numFmtId="0" fontId="142" fillId="0" borderId="241"/>
    <xf numFmtId="0" fontId="142" fillId="0" borderId="241"/>
    <xf numFmtId="0" fontId="143" fillId="0" borderId="0"/>
    <xf numFmtId="178" fontId="135" fillId="0" borderId="0"/>
    <xf numFmtId="0" fontId="137" fillId="49" borderId="0"/>
    <xf numFmtId="0" fontId="137" fillId="50" borderId="0"/>
    <xf numFmtId="0" fontId="137" fillId="51" borderId="0"/>
    <xf numFmtId="0" fontId="137" fillId="46" borderId="0"/>
    <xf numFmtId="0" fontId="137" fillId="47" borderId="0"/>
    <xf numFmtId="0" fontId="137" fillId="52" borderId="0"/>
    <xf numFmtId="0" fontId="144" fillId="36" borderId="0"/>
    <xf numFmtId="0" fontId="139" fillId="53" borderId="240"/>
    <xf numFmtId="0" fontId="145" fillId="55" borderId="242"/>
    <xf numFmtId="179" fontId="146" fillId="0" borderId="0"/>
    <xf numFmtId="0" fontId="143" fillId="0" borderId="0"/>
    <xf numFmtId="0" fontId="147" fillId="37" borderId="0"/>
    <xf numFmtId="0" fontId="148" fillId="0" borderId="243"/>
    <xf numFmtId="0" fontId="149" fillId="0" borderId="244"/>
    <xf numFmtId="0" fontId="150" fillId="0" borderId="245"/>
    <xf numFmtId="0" fontId="150" fillId="0" borderId="0"/>
    <xf numFmtId="0" fontId="151" fillId="0" borderId="0"/>
    <xf numFmtId="0" fontId="141" fillId="40" borderId="240"/>
    <xf numFmtId="0" fontId="152" fillId="0" borderId="246"/>
    <xf numFmtId="0" fontId="153" fillId="56" borderId="0"/>
    <xf numFmtId="178" fontId="146" fillId="0" borderId="0"/>
    <xf numFmtId="177" fontId="146" fillId="0" borderId="0"/>
    <xf numFmtId="0" fontId="146" fillId="54" borderId="247"/>
    <xf numFmtId="0" fontId="138" fillId="53" borderId="239"/>
    <xf numFmtId="0" fontId="154" fillId="0" borderId="0"/>
    <xf numFmtId="0" fontId="142" fillId="0" borderId="241"/>
    <xf numFmtId="0" fontId="155" fillId="0" borderId="0"/>
    <xf numFmtId="0" fontId="147" fillId="37" borderId="0"/>
    <xf numFmtId="0" fontId="156" fillId="0" borderId="0">
      <alignment horizontal="center"/>
    </xf>
    <xf numFmtId="0" fontId="156" fillId="0" borderId="0">
      <alignment horizontal="center" textRotation="90"/>
    </xf>
    <xf numFmtId="0" fontId="151" fillId="0" borderId="0"/>
    <xf numFmtId="0" fontId="151" fillId="0" borderId="0"/>
    <xf numFmtId="0" fontId="151" fillId="0" borderId="0"/>
    <xf numFmtId="179" fontId="146" fillId="0" borderId="0"/>
    <xf numFmtId="0" fontId="153" fillId="56" borderId="0"/>
    <xf numFmtId="0" fontId="146" fillId="54" borderId="247"/>
    <xf numFmtId="0" fontId="146" fillId="54" borderId="247"/>
    <xf numFmtId="0" fontId="146" fillId="54" borderId="247"/>
    <xf numFmtId="0" fontId="157" fillId="0" borderId="0"/>
    <xf numFmtId="178" fontId="157" fillId="0" borderId="0"/>
    <xf numFmtId="0" fontId="144" fillId="36" borderId="0"/>
    <xf numFmtId="178" fontId="146" fillId="0" borderId="0"/>
    <xf numFmtId="177" fontId="146" fillId="0" borderId="0"/>
    <xf numFmtId="178" fontId="146" fillId="0" borderId="0"/>
    <xf numFmtId="178" fontId="146" fillId="0" borderId="0"/>
    <xf numFmtId="177" fontId="146" fillId="0" borderId="0"/>
    <xf numFmtId="177" fontId="146" fillId="0" borderId="0"/>
    <xf numFmtId="177" fontId="146" fillId="0" borderId="0"/>
    <xf numFmtId="177" fontId="146" fillId="0" borderId="0"/>
    <xf numFmtId="177" fontId="146" fillId="0" borderId="0"/>
    <xf numFmtId="177" fontId="146" fillId="0" borderId="0"/>
    <xf numFmtId="177" fontId="146" fillId="0" borderId="0"/>
    <xf numFmtId="0" fontId="148" fillId="0" borderId="243"/>
    <xf numFmtId="0" fontId="149" fillId="0" borderId="244"/>
    <xf numFmtId="0" fontId="150" fillId="0" borderId="245"/>
    <xf numFmtId="0" fontId="150" fillId="0" borderId="0"/>
    <xf numFmtId="0" fontId="154" fillId="0" borderId="0"/>
    <xf numFmtId="0" fontId="154" fillId="0" borderId="0"/>
    <xf numFmtId="0" fontId="154" fillId="0" borderId="0"/>
    <xf numFmtId="0" fontId="152" fillId="0" borderId="246"/>
    <xf numFmtId="0" fontId="155" fillId="0" borderId="0"/>
    <xf numFmtId="0" fontId="145" fillId="55" borderId="242"/>
    <xf numFmtId="0" fontId="1" fillId="0" borderId="0"/>
    <xf numFmtId="180" fontId="2" fillId="0" borderId="0" applyFont="0" applyFill="0" applyBorder="0" applyAlignment="0" applyProtection="0"/>
    <xf numFmtId="0" fontId="33" fillId="0" borderId="0" applyNumberFormat="0" applyFill="0" applyBorder="0" applyAlignment="0" applyProtection="0">
      <alignment vertical="top"/>
      <protection locked="0"/>
    </xf>
    <xf numFmtId="0" fontId="2" fillId="0" borderId="0"/>
    <xf numFmtId="0" fontId="3" fillId="0" borderId="0"/>
    <xf numFmtId="181" fontId="3" fillId="0" borderId="0" applyFill="0" applyBorder="0" applyAlignment="0" applyProtection="0"/>
    <xf numFmtId="0" fontId="3" fillId="22" borderId="238" applyNumberFormat="0" applyAlignment="0" applyProtection="0"/>
  </cellStyleXfs>
  <cellXfs count="1002">
    <xf numFmtId="172" fontId="0" fillId="0" borderId="0" xfId="0"/>
    <xf numFmtId="172" fontId="25" fillId="0" borderId="10" xfId="0" applyFont="1" applyFill="1" applyBorder="1" applyAlignment="1" applyProtection="1">
      <alignment horizontal="left" vertical="center"/>
      <protection hidden="1"/>
    </xf>
    <xf numFmtId="172" fontId="27" fillId="0" borderId="0" xfId="0" applyFont="1" applyFill="1" applyAlignment="1" applyProtection="1">
      <alignment vertical="center"/>
      <protection hidden="1"/>
    </xf>
    <xf numFmtId="172" fontId="27" fillId="0" borderId="0" xfId="0" applyFont="1" applyFill="1" applyAlignment="1" applyProtection="1">
      <alignment horizontal="center" vertical="center"/>
      <protection hidden="1"/>
    </xf>
    <xf numFmtId="172" fontId="25" fillId="0" borderId="0" xfId="0" applyFont="1" applyFill="1" applyBorder="1" applyAlignment="1" applyProtection="1">
      <alignment horizontal="left" vertical="center"/>
      <protection hidden="1"/>
    </xf>
    <xf numFmtId="165" fontId="27" fillId="0" borderId="0" xfId="0" applyNumberFormat="1" applyFont="1" applyFill="1" applyAlignment="1" applyProtection="1">
      <alignment horizontal="center" vertical="center"/>
      <protection hidden="1"/>
    </xf>
    <xf numFmtId="172" fontId="27" fillId="0" borderId="0" xfId="0" applyFont="1" applyFill="1" applyAlignment="1" applyProtection="1">
      <alignment horizontal="left" vertical="center"/>
      <protection hidden="1"/>
    </xf>
    <xf numFmtId="167" fontId="27" fillId="0" borderId="0" xfId="0" applyNumberFormat="1" applyFont="1" applyFill="1" applyAlignment="1" applyProtection="1">
      <alignment horizontal="center" vertical="center"/>
      <protection hidden="1"/>
    </xf>
    <xf numFmtId="172" fontId="25" fillId="0" borderId="0" xfId="0" applyFont="1" applyFill="1" applyAlignment="1" applyProtection="1">
      <alignment horizontal="left" vertical="center"/>
      <protection hidden="1"/>
    </xf>
    <xf numFmtId="172" fontId="25" fillId="0" borderId="0" xfId="0" applyFont="1" applyFill="1" applyAlignment="1" applyProtection="1">
      <alignment horizontal="center" vertical="center"/>
      <protection hidden="1"/>
    </xf>
    <xf numFmtId="4" fontId="25" fillId="0" borderId="0" xfId="0" applyNumberFormat="1" applyFont="1" applyFill="1" applyAlignment="1" applyProtection="1">
      <alignment horizontal="center" vertical="center"/>
      <protection hidden="1"/>
    </xf>
    <xf numFmtId="172" fontId="25" fillId="0" borderId="0" xfId="0" applyFont="1" applyFill="1" applyAlignment="1" applyProtection="1">
      <alignment vertical="center"/>
      <protection hidden="1"/>
    </xf>
    <xf numFmtId="172" fontId="36" fillId="0" borderId="0" xfId="0" applyFont="1" applyFill="1" applyAlignment="1" applyProtection="1">
      <alignment vertical="center"/>
      <protection hidden="1"/>
    </xf>
    <xf numFmtId="167" fontId="27" fillId="0" borderId="0" xfId="0" applyNumberFormat="1" applyFont="1" applyFill="1" applyBorder="1" applyAlignment="1" applyProtection="1">
      <alignment horizontal="center" vertical="center"/>
      <protection hidden="1"/>
    </xf>
    <xf numFmtId="172" fontId="20" fillId="0" borderId="0" xfId="0" applyFont="1" applyFill="1" applyAlignment="1" applyProtection="1">
      <alignment vertical="center"/>
      <protection hidden="1"/>
    </xf>
    <xf numFmtId="172" fontId="41" fillId="0" borderId="0" xfId="0" applyFont="1" applyFill="1" applyAlignment="1" applyProtection="1">
      <alignment vertical="center"/>
      <protection hidden="1"/>
    </xf>
    <xf numFmtId="172" fontId="25" fillId="0" borderId="0" xfId="0" applyFont="1" applyFill="1" applyBorder="1" applyAlignment="1" applyProtection="1">
      <alignment horizontal="center" vertical="center"/>
      <protection hidden="1"/>
    </xf>
    <xf numFmtId="172" fontId="43" fillId="0" borderId="0" xfId="0" applyFont="1" applyFill="1" applyBorder="1" applyAlignment="1" applyProtection="1">
      <alignment horizontal="left" vertical="center" indent="1"/>
      <protection hidden="1"/>
    </xf>
    <xf numFmtId="172" fontId="32" fillId="0" borderId="13" xfId="0" applyFont="1" applyFill="1" applyBorder="1" applyAlignment="1" applyProtection="1">
      <alignment vertical="center"/>
      <protection hidden="1"/>
    </xf>
    <xf numFmtId="172" fontId="35" fillId="0" borderId="0" xfId="0" applyFont="1" applyFill="1" applyAlignment="1" applyProtection="1">
      <alignment vertical="center"/>
      <protection hidden="1"/>
    </xf>
    <xf numFmtId="172" fontId="42" fillId="0" borderId="0" xfId="0" applyFont="1" applyFill="1" applyAlignment="1" applyProtection="1">
      <alignment horizontal="center" vertical="center" wrapText="1"/>
      <protection hidden="1"/>
    </xf>
    <xf numFmtId="172" fontId="40" fillId="6" borderId="16" xfId="0" applyFont="1" applyFill="1" applyBorder="1" applyAlignment="1" applyProtection="1">
      <alignment horizontal="center" vertical="center" textRotation="90" wrapText="1"/>
      <protection hidden="1"/>
    </xf>
    <xf numFmtId="172" fontId="45" fillId="0" borderId="0" xfId="0" applyFont="1" applyFill="1" applyAlignment="1" applyProtection="1">
      <alignment horizontal="center" vertical="center" wrapText="1"/>
      <protection hidden="1"/>
    </xf>
    <xf numFmtId="172" fontId="46" fillId="0" borderId="0" xfId="0" applyFont="1" applyFill="1" applyAlignment="1" applyProtection="1">
      <alignment horizontal="center" vertical="center" wrapText="1"/>
      <protection hidden="1"/>
    </xf>
    <xf numFmtId="167" fontId="42" fillId="0" borderId="0" xfId="0" applyNumberFormat="1" applyFont="1" applyFill="1" applyBorder="1" applyAlignment="1" applyProtection="1">
      <alignment horizontal="center" vertical="center" textRotation="90" wrapText="1" shrinkToFit="1"/>
      <protection hidden="1"/>
    </xf>
    <xf numFmtId="172" fontId="25" fillId="0" borderId="18" xfId="0" applyFont="1" applyFill="1" applyBorder="1" applyAlignment="1" applyProtection="1">
      <alignment vertical="center"/>
      <protection hidden="1"/>
    </xf>
    <xf numFmtId="4" fontId="25" fillId="0" borderId="18" xfId="0" applyNumberFormat="1" applyFont="1" applyFill="1" applyBorder="1" applyAlignment="1" applyProtection="1">
      <alignment vertical="center"/>
      <protection hidden="1"/>
    </xf>
    <xf numFmtId="4" fontId="25" fillId="0" borderId="0" xfId="0" applyNumberFormat="1" applyFont="1" applyFill="1" applyAlignment="1" applyProtection="1">
      <alignment vertical="center" wrapText="1"/>
      <protection hidden="1"/>
    </xf>
    <xf numFmtId="4" fontId="47" fillId="0" borderId="0" xfId="0" applyNumberFormat="1" applyFont="1" applyFill="1" applyAlignment="1" applyProtection="1">
      <alignment vertical="center" wrapText="1"/>
      <protection hidden="1"/>
    </xf>
    <xf numFmtId="4" fontId="38" fillId="0" borderId="0" xfId="0" applyNumberFormat="1" applyFont="1" applyFill="1" applyAlignment="1" applyProtection="1">
      <alignment vertical="center" wrapText="1"/>
      <protection hidden="1"/>
    </xf>
    <xf numFmtId="172" fontId="42" fillId="22" borderId="0" xfId="0" applyFont="1" applyFill="1" applyAlignment="1" applyProtection="1">
      <alignment horizontal="center" vertical="center" wrapText="1"/>
      <protection hidden="1"/>
    </xf>
    <xf numFmtId="167" fontId="25" fillId="0" borderId="0" xfId="0" applyNumberFormat="1" applyFont="1" applyFill="1" applyBorder="1" applyAlignment="1" applyProtection="1">
      <alignment horizontal="center" vertical="center" wrapText="1"/>
      <protection hidden="1"/>
    </xf>
    <xf numFmtId="165" fontId="35" fillId="0" borderId="19" xfId="0" applyNumberFormat="1" applyFont="1" applyFill="1" applyBorder="1" applyAlignment="1" applyProtection="1">
      <alignment horizontal="center" vertical="center"/>
      <protection hidden="1"/>
    </xf>
    <xf numFmtId="2" fontId="25" fillId="6" borderId="20" xfId="0" applyNumberFormat="1" applyFont="1" applyFill="1" applyBorder="1" applyAlignment="1" applyProtection="1">
      <alignment vertical="center"/>
      <protection hidden="1"/>
    </xf>
    <xf numFmtId="172" fontId="48" fillId="6" borderId="16" xfId="0" applyFont="1" applyFill="1" applyBorder="1" applyAlignment="1" applyProtection="1">
      <alignment horizontal="center" vertical="center"/>
      <protection hidden="1"/>
    </xf>
    <xf numFmtId="172" fontId="48" fillId="6" borderId="16" xfId="0" applyFont="1" applyFill="1" applyBorder="1" applyAlignment="1" applyProtection="1">
      <alignment horizontal="center" vertical="center" textRotation="255"/>
      <protection hidden="1"/>
    </xf>
    <xf numFmtId="172" fontId="48" fillId="6" borderId="16" xfId="0" applyFont="1" applyFill="1" applyBorder="1" applyAlignment="1" applyProtection="1">
      <alignment horizontal="left" vertical="center"/>
      <protection hidden="1"/>
    </xf>
    <xf numFmtId="167" fontId="38" fillId="0" borderId="0" xfId="0" applyNumberFormat="1" applyFont="1" applyFill="1" applyBorder="1" applyAlignment="1" applyProtection="1">
      <alignment horizontal="center" vertical="center"/>
      <protection hidden="1"/>
    </xf>
    <xf numFmtId="172" fontId="25" fillId="0" borderId="0" xfId="0" applyFont="1" applyFill="1" applyBorder="1" applyAlignment="1" applyProtection="1">
      <alignment horizontal="center"/>
      <protection hidden="1"/>
    </xf>
    <xf numFmtId="172" fontId="25" fillId="0" borderId="25" xfId="0" applyFont="1" applyFill="1" applyBorder="1" applyAlignment="1" applyProtection="1">
      <alignment horizontal="left" vertical="center"/>
      <protection hidden="1"/>
    </xf>
    <xf numFmtId="165" fontId="25" fillId="0" borderId="27" xfId="0" applyNumberFormat="1" applyFont="1" applyFill="1" applyBorder="1" applyAlignment="1" applyProtection="1">
      <alignment horizontal="center" vertical="center" wrapText="1"/>
      <protection hidden="1"/>
    </xf>
    <xf numFmtId="4" fontId="25" fillId="0" borderId="28" xfId="0" applyNumberFormat="1" applyFont="1" applyFill="1" applyBorder="1" applyAlignment="1" applyProtection="1">
      <alignment vertical="center" wrapText="1"/>
      <protection hidden="1"/>
    </xf>
    <xf numFmtId="167" fontId="25" fillId="0" borderId="28" xfId="0" applyNumberFormat="1" applyFont="1" applyFill="1" applyBorder="1" applyAlignment="1" applyProtection="1">
      <alignment horizontal="center" vertical="center" wrapText="1"/>
      <protection hidden="1"/>
    </xf>
    <xf numFmtId="4" fontId="50" fillId="0" borderId="28" xfId="0" applyNumberFormat="1" applyFont="1" applyFill="1" applyBorder="1" applyAlignment="1" applyProtection="1">
      <alignment vertical="center" wrapText="1"/>
      <protection hidden="1"/>
    </xf>
    <xf numFmtId="165" fontId="25" fillId="0" borderId="29" xfId="0" applyNumberFormat="1" applyFont="1" applyFill="1" applyBorder="1" applyAlignment="1" applyProtection="1">
      <alignment horizontal="center" vertical="center" wrapText="1"/>
      <protection hidden="1"/>
    </xf>
    <xf numFmtId="4" fontId="52" fillId="0" borderId="18" xfId="0" applyNumberFormat="1" applyFont="1" applyFill="1" applyBorder="1" applyAlignment="1" applyProtection="1">
      <alignment vertical="center" wrapText="1"/>
      <protection hidden="1"/>
    </xf>
    <xf numFmtId="167" fontId="52" fillId="0" borderId="18" xfId="0" applyNumberFormat="1" applyFont="1" applyFill="1" applyBorder="1" applyAlignment="1" applyProtection="1">
      <alignment horizontal="center" vertical="center" wrapText="1"/>
      <protection hidden="1"/>
    </xf>
    <xf numFmtId="4" fontId="51" fillId="0" borderId="30" xfId="0" applyNumberFormat="1" applyFont="1" applyFill="1" applyBorder="1" applyAlignment="1" applyProtection="1">
      <alignment vertical="center" wrapText="1"/>
      <protection hidden="1"/>
    </xf>
    <xf numFmtId="4" fontId="53" fillId="0" borderId="0" xfId="0" applyNumberFormat="1" applyFont="1" applyFill="1" applyAlignment="1" applyProtection="1">
      <alignment vertical="center" wrapText="1"/>
      <protection hidden="1"/>
    </xf>
    <xf numFmtId="165" fontId="25" fillId="0" borderId="12" xfId="0" applyNumberFormat="1" applyFont="1" applyFill="1" applyBorder="1" applyAlignment="1" applyProtection="1">
      <alignment horizontal="center" vertical="center" wrapText="1"/>
      <protection hidden="1"/>
    </xf>
    <xf numFmtId="4" fontId="25" fillId="0" borderId="0" xfId="0" applyNumberFormat="1" applyFont="1" applyFill="1" applyBorder="1" applyAlignment="1" applyProtection="1">
      <alignment horizontal="left" vertical="center" wrapText="1"/>
      <protection hidden="1"/>
    </xf>
    <xf numFmtId="4" fontId="25" fillId="0" borderId="0" xfId="0" applyNumberFormat="1" applyFont="1" applyFill="1" applyBorder="1" applyAlignment="1" applyProtection="1">
      <alignment horizontal="center" vertical="center" wrapText="1"/>
      <protection hidden="1"/>
    </xf>
    <xf numFmtId="4" fontId="25" fillId="0" borderId="0" xfId="0" applyNumberFormat="1" applyFont="1" applyFill="1" applyBorder="1" applyAlignment="1" applyProtection="1">
      <alignment vertical="center" wrapText="1"/>
      <protection hidden="1"/>
    </xf>
    <xf numFmtId="165" fontId="25" fillId="0" borderId="0" xfId="0" applyNumberFormat="1" applyFont="1" applyFill="1" applyBorder="1" applyAlignment="1" applyProtection="1">
      <alignment horizontal="center" vertical="center" wrapText="1"/>
      <protection hidden="1"/>
    </xf>
    <xf numFmtId="167" fontId="25" fillId="0" borderId="0" xfId="0" applyNumberFormat="1" applyFont="1" applyFill="1" applyAlignment="1" applyProtection="1">
      <alignment horizontal="center" vertical="center"/>
      <protection hidden="1"/>
    </xf>
    <xf numFmtId="4" fontId="25" fillId="0" borderId="0" xfId="0" applyNumberFormat="1" applyFont="1" applyFill="1" applyAlignment="1" applyProtection="1">
      <alignment horizontal="right" vertical="center"/>
      <protection hidden="1"/>
    </xf>
    <xf numFmtId="4" fontId="40" fillId="0" borderId="0" xfId="0" applyNumberFormat="1" applyFont="1" applyFill="1" applyAlignment="1" applyProtection="1">
      <alignment vertical="center"/>
      <protection hidden="1"/>
    </xf>
    <xf numFmtId="172" fontId="40" fillId="0" borderId="0" xfId="0" applyFont="1" applyFill="1" applyAlignment="1" applyProtection="1">
      <alignment vertical="center"/>
      <protection hidden="1"/>
    </xf>
    <xf numFmtId="165" fontId="25" fillId="0" borderId="0" xfId="0" applyNumberFormat="1" applyFont="1" applyFill="1" applyAlignment="1" applyProtection="1">
      <alignment horizontal="center" vertical="center"/>
      <protection hidden="1"/>
    </xf>
    <xf numFmtId="172" fontId="25" fillId="0" borderId="0" xfId="0" applyFont="1" applyFill="1" applyAlignment="1" applyProtection="1">
      <alignment horizontal="right" vertical="center"/>
      <protection hidden="1"/>
    </xf>
    <xf numFmtId="4" fontId="20" fillId="0" borderId="0" xfId="0" applyNumberFormat="1" applyFont="1" applyFill="1" applyAlignment="1" applyProtection="1">
      <alignment vertical="center"/>
      <protection hidden="1"/>
    </xf>
    <xf numFmtId="172" fontId="27" fillId="0" borderId="0" xfId="0" applyFont="1" applyFill="1" applyProtection="1"/>
    <xf numFmtId="172" fontId="27" fillId="0" borderId="0" xfId="0" applyFont="1" applyFill="1" applyProtection="1">
      <protection hidden="1"/>
    </xf>
    <xf numFmtId="172" fontId="27" fillId="0" borderId="0" xfId="0" applyFont="1" applyProtection="1">
      <protection hidden="1"/>
    </xf>
    <xf numFmtId="172" fontId="21" fillId="0" borderId="0" xfId="0" applyFont="1" applyFill="1" applyAlignment="1" applyProtection="1">
      <alignment horizontal="center"/>
      <protection hidden="1"/>
    </xf>
    <xf numFmtId="172" fontId="55" fillId="0" borderId="0" xfId="34" applyNumberFormat="1" applyFont="1" applyFill="1" applyBorder="1" applyAlignment="1" applyProtection="1">
      <alignment horizontal="center" vertical="center"/>
      <protection hidden="1"/>
    </xf>
    <xf numFmtId="172" fontId="21" fillId="0" borderId="0" xfId="0" applyFont="1" applyAlignment="1" applyProtection="1">
      <alignment horizontal="center"/>
      <protection hidden="1"/>
    </xf>
    <xf numFmtId="172" fontId="56" fillId="0" borderId="0" xfId="0" applyFont="1" applyFill="1" applyAlignment="1" applyProtection="1">
      <alignment vertical="center"/>
      <protection hidden="1"/>
    </xf>
    <xf numFmtId="172" fontId="57" fillId="0" borderId="0" xfId="34" applyNumberFormat="1" applyFont="1" applyFill="1" applyBorder="1" applyAlignment="1" applyProtection="1">
      <alignment horizontal="center" vertical="center"/>
      <protection hidden="1"/>
    </xf>
    <xf numFmtId="172" fontId="20" fillId="0" borderId="0" xfId="0" applyFont="1" applyFill="1" applyAlignment="1" applyProtection="1">
      <alignment horizontal="center"/>
      <protection hidden="1"/>
    </xf>
    <xf numFmtId="172" fontId="20" fillId="0" borderId="0" xfId="0" applyFont="1" applyFill="1" applyBorder="1" applyAlignment="1" applyProtection="1">
      <alignment horizontal="center"/>
      <protection hidden="1"/>
    </xf>
    <xf numFmtId="172" fontId="20" fillId="0" borderId="0" xfId="0" applyFont="1" applyAlignment="1" applyProtection="1">
      <alignment horizontal="center"/>
      <protection hidden="1"/>
    </xf>
    <xf numFmtId="172" fontId="0" fillId="0" borderId="0" xfId="0" applyFont="1" applyProtection="1"/>
    <xf numFmtId="172" fontId="0" fillId="0" borderId="0" xfId="0" applyFont="1" applyFill="1" applyProtection="1"/>
    <xf numFmtId="172" fontId="0" fillId="0" borderId="0" xfId="0" applyFont="1" applyFill="1" applyProtection="1">
      <protection hidden="1"/>
    </xf>
    <xf numFmtId="172" fontId="0" fillId="0" borderId="0" xfId="0" applyFont="1" applyProtection="1">
      <protection hidden="1"/>
    </xf>
    <xf numFmtId="172" fontId="20" fillId="0" borderId="0" xfId="0" applyFont="1" applyAlignment="1" applyProtection="1">
      <alignment vertical="center"/>
      <protection hidden="1"/>
    </xf>
    <xf numFmtId="172" fontId="0" fillId="0" borderId="0" xfId="0" applyFont="1" applyAlignment="1" applyProtection="1">
      <alignment vertical="center"/>
      <protection hidden="1"/>
    </xf>
    <xf numFmtId="172" fontId="0" fillId="0" borderId="0" xfId="0" applyAlignment="1" applyProtection="1">
      <alignment vertical="center"/>
      <protection hidden="1"/>
    </xf>
    <xf numFmtId="172" fontId="20" fillId="0" borderId="0" xfId="0" applyFont="1" applyFill="1" applyBorder="1" applyAlignment="1" applyProtection="1">
      <alignment horizontal="left" vertical="center"/>
      <protection hidden="1"/>
    </xf>
    <xf numFmtId="172" fontId="20" fillId="0" borderId="0" xfId="0" applyFont="1" applyFill="1" applyBorder="1" applyAlignment="1" applyProtection="1">
      <alignment horizontal="center" vertical="center"/>
      <protection hidden="1"/>
    </xf>
    <xf numFmtId="4" fontId="27" fillId="0" borderId="0" xfId="0" applyNumberFormat="1" applyFont="1" applyFill="1" applyAlignment="1" applyProtection="1">
      <alignment horizontal="right" vertical="center"/>
      <protection hidden="1"/>
    </xf>
    <xf numFmtId="4" fontId="26" fillId="0" borderId="0" xfId="41" applyNumberFormat="1" applyFont="1" applyBorder="1" applyAlignment="1" applyProtection="1">
      <alignment vertical="center" wrapText="1"/>
      <protection hidden="1"/>
    </xf>
    <xf numFmtId="4" fontId="54" fillId="0" borderId="33" xfId="35" applyNumberFormat="1" applyFont="1" applyFill="1" applyBorder="1" applyAlignment="1" applyProtection="1">
      <alignment horizontal="right" vertical="center" wrapText="1"/>
      <protection hidden="1"/>
    </xf>
    <xf numFmtId="4" fontId="54" fillId="0" borderId="33" xfId="0" applyNumberFormat="1" applyFont="1" applyFill="1" applyBorder="1" applyAlignment="1" applyProtection="1">
      <alignment horizontal="center" vertical="center" textRotation="90" wrapText="1"/>
      <protection hidden="1"/>
    </xf>
    <xf numFmtId="4" fontId="54" fillId="0" borderId="33" xfId="0" applyNumberFormat="1" applyFont="1" applyFill="1" applyBorder="1" applyAlignment="1" applyProtection="1">
      <alignment horizontal="center" vertical="center" wrapText="1"/>
      <protection hidden="1"/>
    </xf>
    <xf numFmtId="4" fontId="54" fillId="0" borderId="33" xfId="0" applyNumberFormat="1" applyFont="1" applyFill="1" applyBorder="1" applyAlignment="1" applyProtection="1">
      <alignment vertical="center" wrapText="1"/>
      <protection hidden="1"/>
    </xf>
    <xf numFmtId="4" fontId="54" fillId="0" borderId="33" xfId="0" applyNumberFormat="1" applyFont="1" applyFill="1" applyBorder="1" applyAlignment="1" applyProtection="1">
      <alignment horizontal="right" vertical="center"/>
      <protection hidden="1"/>
    </xf>
    <xf numFmtId="4" fontId="23" fillId="0" borderId="0" xfId="0" applyNumberFormat="1" applyFont="1" applyFill="1" applyAlignment="1" applyProtection="1">
      <alignment vertical="center"/>
      <protection hidden="1"/>
    </xf>
    <xf numFmtId="4" fontId="25" fillId="0" borderId="35" xfId="0" applyNumberFormat="1" applyFont="1" applyFill="1" applyBorder="1" applyAlignment="1" applyProtection="1">
      <alignment vertical="center" wrapText="1"/>
      <protection hidden="1"/>
    </xf>
    <xf numFmtId="172" fontId="38" fillId="0" borderId="36" xfId="0" applyFont="1" applyFill="1" applyBorder="1" applyAlignment="1" applyProtection="1">
      <alignment horizontal="left" vertical="center"/>
      <protection hidden="1"/>
    </xf>
    <xf numFmtId="4" fontId="38" fillId="0" borderId="36" xfId="0" applyNumberFormat="1" applyFont="1" applyFill="1" applyBorder="1" applyAlignment="1" applyProtection="1">
      <alignment horizontal="right" vertical="center"/>
      <protection hidden="1"/>
    </xf>
    <xf numFmtId="4" fontId="38" fillId="0" borderId="36" xfId="0" applyNumberFormat="1" applyFont="1" applyFill="1" applyBorder="1" applyAlignment="1" applyProtection="1">
      <alignment horizontal="center" vertical="center"/>
      <protection hidden="1"/>
    </xf>
    <xf numFmtId="4" fontId="38" fillId="0" borderId="20" xfId="0" applyNumberFormat="1" applyFont="1" applyFill="1" applyBorder="1" applyAlignment="1" applyProtection="1">
      <alignment horizontal="center" vertical="center"/>
      <protection hidden="1"/>
    </xf>
    <xf numFmtId="4" fontId="38" fillId="0" borderId="20" xfId="0" applyNumberFormat="1" applyFont="1" applyFill="1" applyBorder="1" applyAlignment="1" applyProtection="1">
      <alignment vertical="center" wrapText="1"/>
      <protection hidden="1"/>
    </xf>
    <xf numFmtId="4" fontId="38" fillId="0" borderId="34" xfId="0" applyNumberFormat="1" applyFont="1" applyFill="1" applyBorder="1" applyAlignment="1" applyProtection="1">
      <alignment vertical="center" wrapText="1"/>
      <protection hidden="1"/>
    </xf>
    <xf numFmtId="4" fontId="38" fillId="4" borderId="20" xfId="0" applyNumberFormat="1" applyFont="1" applyFill="1" applyBorder="1" applyAlignment="1" applyProtection="1">
      <alignment vertical="center" wrapText="1"/>
      <protection hidden="1"/>
    </xf>
    <xf numFmtId="172" fontId="38" fillId="0" borderId="19" xfId="0" applyFont="1" applyFill="1" applyBorder="1" applyAlignment="1" applyProtection="1">
      <alignment horizontal="left" vertical="center"/>
      <protection hidden="1"/>
    </xf>
    <xf numFmtId="167" fontId="38" fillId="0" borderId="37" xfId="0" applyNumberFormat="1" applyFont="1" applyFill="1" applyBorder="1" applyAlignment="1" applyProtection="1">
      <alignment horizontal="center" vertical="center"/>
      <protection hidden="1"/>
    </xf>
    <xf numFmtId="4" fontId="32" fillId="0" borderId="38" xfId="0" applyNumberFormat="1" applyFont="1" applyFill="1" applyBorder="1" applyAlignment="1" applyProtection="1">
      <alignment vertical="center" wrapText="1"/>
      <protection hidden="1"/>
    </xf>
    <xf numFmtId="4" fontId="32" fillId="0" borderId="39" xfId="0" applyNumberFormat="1" applyFont="1" applyFill="1" applyBorder="1" applyAlignment="1" applyProtection="1">
      <alignment horizontal="center" vertical="center" wrapText="1"/>
      <protection hidden="1"/>
    </xf>
    <xf numFmtId="4" fontId="32" fillId="0" borderId="39" xfId="0" applyNumberFormat="1" applyFont="1" applyFill="1" applyBorder="1" applyAlignment="1" applyProtection="1">
      <alignment horizontal="left" vertical="center" wrapText="1"/>
      <protection hidden="1"/>
    </xf>
    <xf numFmtId="4" fontId="32" fillId="0" borderId="39" xfId="0" applyNumberFormat="1" applyFont="1" applyFill="1" applyBorder="1" applyAlignment="1" applyProtection="1">
      <alignment vertical="center" wrapText="1"/>
      <protection hidden="1"/>
    </xf>
    <xf numFmtId="167" fontId="32" fillId="0" borderId="39" xfId="0" applyNumberFormat="1" applyFont="1" applyFill="1" applyBorder="1" applyAlignment="1" applyProtection="1">
      <alignment horizontal="center" vertical="center" wrapText="1"/>
      <protection hidden="1"/>
    </xf>
    <xf numFmtId="4" fontId="53" fillId="0" borderId="39" xfId="0" applyNumberFormat="1" applyFont="1" applyFill="1" applyBorder="1" applyAlignment="1" applyProtection="1">
      <alignment vertical="center" wrapText="1"/>
      <protection hidden="1"/>
    </xf>
    <xf numFmtId="4" fontId="53" fillId="6" borderId="39" xfId="0" applyNumberFormat="1" applyFont="1" applyFill="1" applyBorder="1" applyAlignment="1" applyProtection="1">
      <alignment vertical="center" wrapText="1"/>
      <protection hidden="1"/>
    </xf>
    <xf numFmtId="172" fontId="38" fillId="0" borderId="37" xfId="0" applyFont="1" applyFill="1" applyBorder="1" applyAlignment="1" applyProtection="1">
      <alignment horizontal="center" vertical="center"/>
      <protection hidden="1"/>
    </xf>
    <xf numFmtId="172" fontId="34" fillId="0" borderId="0" xfId="0" applyFont="1" applyFill="1" applyAlignment="1" applyProtection="1">
      <alignment vertical="center"/>
      <protection hidden="1"/>
    </xf>
    <xf numFmtId="172" fontId="20" fillId="0" borderId="24" xfId="0" applyFont="1" applyBorder="1" applyAlignment="1" applyProtection="1">
      <alignment horizontal="center" vertical="center"/>
      <protection hidden="1"/>
    </xf>
    <xf numFmtId="172" fontId="20" fillId="0" borderId="26" xfId="0" applyFont="1" applyBorder="1" applyAlignment="1" applyProtection="1">
      <alignment horizontal="center" vertical="center"/>
      <protection hidden="1"/>
    </xf>
    <xf numFmtId="172" fontId="27" fillId="0" borderId="0" xfId="0" applyFont="1" applyAlignment="1" applyProtection="1">
      <alignment vertical="center"/>
      <protection hidden="1"/>
    </xf>
    <xf numFmtId="166" fontId="27" fillId="0" borderId="21" xfId="0" applyNumberFormat="1" applyFont="1" applyBorder="1" applyAlignment="1" applyProtection="1">
      <alignment horizontal="center" vertical="center"/>
      <protection hidden="1"/>
    </xf>
    <xf numFmtId="172" fontId="27" fillId="0" borderId="46" xfId="0" applyFont="1" applyBorder="1" applyAlignment="1" applyProtection="1">
      <alignment horizontal="left" vertical="center" indent="1"/>
      <protection hidden="1"/>
    </xf>
    <xf numFmtId="10" fontId="58" fillId="0" borderId="21" xfId="0" applyNumberFormat="1" applyFont="1" applyBorder="1" applyAlignment="1" applyProtection="1">
      <alignment vertical="center"/>
      <protection hidden="1"/>
    </xf>
    <xf numFmtId="2" fontId="27" fillId="4" borderId="47" xfId="0" applyNumberFormat="1" applyFont="1" applyFill="1" applyBorder="1" applyAlignment="1" applyProtection="1">
      <alignment vertical="center"/>
      <protection locked="0" hidden="1"/>
    </xf>
    <xf numFmtId="10" fontId="58" fillId="0" borderId="48" xfId="0" applyNumberFormat="1" applyFont="1" applyFill="1" applyBorder="1" applyAlignment="1" applyProtection="1">
      <alignment horizontal="right" vertical="center"/>
      <protection hidden="1"/>
    </xf>
    <xf numFmtId="2" fontId="27" fillId="4" borderId="47" xfId="0" applyNumberFormat="1" applyFont="1" applyFill="1" applyBorder="1" applyAlignment="1" applyProtection="1">
      <alignment horizontal="right" vertical="center"/>
      <protection locked="0" hidden="1"/>
    </xf>
    <xf numFmtId="10" fontId="58" fillId="0" borderId="21" xfId="0" applyNumberFormat="1" applyFont="1" applyFill="1" applyBorder="1" applyAlignment="1" applyProtection="1">
      <alignment horizontal="right" vertical="center"/>
      <protection hidden="1"/>
    </xf>
    <xf numFmtId="172" fontId="28" fillId="0" borderId="0" xfId="0" applyFont="1" applyBorder="1" applyAlignment="1" applyProtection="1">
      <alignment horizontal="center" vertical="center" textRotation="180"/>
      <protection hidden="1"/>
    </xf>
    <xf numFmtId="166" fontId="27" fillId="0" borderId="23" xfId="0" applyNumberFormat="1" applyFont="1" applyFill="1" applyBorder="1" applyAlignment="1" applyProtection="1">
      <alignment horizontal="center" vertical="center"/>
      <protection hidden="1"/>
    </xf>
    <xf numFmtId="172" fontId="27" fillId="0" borderId="50" xfId="0" applyFont="1" applyFill="1" applyBorder="1" applyAlignment="1" applyProtection="1">
      <alignment horizontal="left" vertical="center" indent="1"/>
      <protection hidden="1"/>
    </xf>
    <xf numFmtId="171" fontId="27" fillId="4" borderId="23" xfId="0" applyNumberFormat="1" applyFont="1" applyFill="1" applyBorder="1" applyAlignment="1" applyProtection="1">
      <alignment vertical="center"/>
      <protection locked="0" hidden="1"/>
    </xf>
    <xf numFmtId="168" fontId="27" fillId="0" borderId="22" xfId="0" applyNumberFormat="1" applyFont="1" applyFill="1" applyBorder="1" applyAlignment="1" applyProtection="1">
      <alignment vertical="center"/>
      <protection hidden="1"/>
    </xf>
    <xf numFmtId="168" fontId="27" fillId="0" borderId="22" xfId="0" applyNumberFormat="1" applyFont="1" applyFill="1" applyBorder="1" applyAlignment="1" applyProtection="1">
      <alignment horizontal="right" vertical="center"/>
      <protection hidden="1"/>
    </xf>
    <xf numFmtId="49" fontId="27" fillId="0" borderId="50" xfId="0" applyNumberFormat="1" applyFont="1" applyFill="1" applyBorder="1" applyAlignment="1" applyProtection="1">
      <alignment horizontal="left" vertical="center" indent="1"/>
      <protection hidden="1"/>
    </xf>
    <xf numFmtId="172" fontId="28" fillId="0" borderId="0" xfId="0" applyFont="1" applyAlignment="1" applyProtection="1">
      <alignment vertical="center"/>
      <protection hidden="1"/>
    </xf>
    <xf numFmtId="172" fontId="28" fillId="0" borderId="0" xfId="0" applyFont="1" applyBorder="1" applyAlignment="1" applyProtection="1">
      <alignment vertical="center"/>
      <protection hidden="1"/>
    </xf>
    <xf numFmtId="49" fontId="28" fillId="0" borderId="51" xfId="0" applyNumberFormat="1" applyFont="1" applyFill="1" applyBorder="1" applyAlignment="1" applyProtection="1">
      <alignment horizontal="center" vertical="center"/>
      <protection hidden="1"/>
    </xf>
    <xf numFmtId="172" fontId="27" fillId="0" borderId="52" xfId="0" applyFont="1" applyFill="1" applyBorder="1" applyAlignment="1" applyProtection="1">
      <alignment vertical="center"/>
      <protection hidden="1"/>
    </xf>
    <xf numFmtId="10" fontId="58" fillId="0" borderId="53" xfId="0" applyNumberFormat="1" applyFont="1" applyFill="1" applyBorder="1" applyAlignment="1" applyProtection="1">
      <alignment vertical="center"/>
      <protection hidden="1"/>
    </xf>
    <xf numFmtId="172" fontId="28" fillId="0" borderId="52" xfId="0" applyNumberFormat="1" applyFont="1" applyFill="1" applyBorder="1" applyAlignment="1" applyProtection="1">
      <alignment vertical="center"/>
      <protection hidden="1"/>
    </xf>
    <xf numFmtId="10" fontId="27" fillId="4" borderId="53" xfId="0" applyNumberFormat="1" applyFont="1" applyFill="1" applyBorder="1" applyAlignment="1" applyProtection="1">
      <alignment horizontal="center" vertical="center"/>
      <protection locked="0" hidden="1"/>
    </xf>
    <xf numFmtId="10" fontId="27" fillId="0" borderId="55" xfId="0" applyNumberFormat="1" applyFont="1" applyBorder="1" applyAlignment="1" applyProtection="1">
      <alignment horizontal="left" vertical="center"/>
      <protection hidden="1"/>
    </xf>
    <xf numFmtId="10" fontId="27" fillId="0" borderId="56" xfId="0" applyNumberFormat="1" applyFont="1" applyBorder="1" applyAlignment="1" applyProtection="1">
      <alignment vertical="center"/>
      <protection hidden="1"/>
    </xf>
    <xf numFmtId="4" fontId="68" fillId="0" borderId="0" xfId="0" applyNumberFormat="1" applyFont="1" applyAlignment="1" applyProtection="1">
      <alignment vertical="top"/>
      <protection hidden="1"/>
    </xf>
    <xf numFmtId="4" fontId="0" fillId="0" borderId="0" xfId="0" applyNumberFormat="1" applyAlignment="1" applyProtection="1">
      <alignment vertical="top"/>
      <protection hidden="1"/>
    </xf>
    <xf numFmtId="4" fontId="0" fillId="0" borderId="0" xfId="0" applyNumberFormat="1" applyFont="1" applyAlignment="1" applyProtection="1">
      <alignment vertical="top"/>
      <protection hidden="1"/>
    </xf>
    <xf numFmtId="4" fontId="0" fillId="0" borderId="0" xfId="0" applyNumberFormat="1" applyFont="1" applyFill="1" applyBorder="1" applyAlignment="1" applyProtection="1">
      <alignment vertical="top"/>
      <protection hidden="1"/>
    </xf>
    <xf numFmtId="4" fontId="30" fillId="0" borderId="0" xfId="0" applyNumberFormat="1" applyFont="1" applyAlignment="1" applyProtection="1">
      <alignment vertical="top"/>
      <protection hidden="1"/>
    </xf>
    <xf numFmtId="4" fontId="60" fillId="0" borderId="0" xfId="0" applyNumberFormat="1" applyFont="1" applyAlignment="1" applyProtection="1">
      <alignment horizontal="justify" vertical="top"/>
      <protection hidden="1"/>
    </xf>
    <xf numFmtId="4" fontId="60" fillId="0" borderId="0" xfId="0" applyNumberFormat="1" applyFont="1" applyAlignment="1" applyProtection="1">
      <alignment vertical="top"/>
      <protection hidden="1"/>
    </xf>
    <xf numFmtId="4" fontId="34" fillId="0" borderId="0" xfId="0" applyNumberFormat="1" applyFont="1" applyAlignment="1" applyProtection="1">
      <alignment vertical="top"/>
      <protection hidden="1"/>
    </xf>
    <xf numFmtId="4" fontId="59" fillId="0" borderId="0" xfId="0" applyNumberFormat="1" applyFont="1" applyAlignment="1" applyProtection="1">
      <alignment vertical="top"/>
      <protection hidden="1"/>
    </xf>
    <xf numFmtId="4" fontId="25" fillId="0" borderId="20" xfId="0" applyNumberFormat="1" applyFont="1" applyFill="1" applyBorder="1" applyAlignment="1" applyProtection="1">
      <alignment vertical="center" wrapText="1"/>
      <protection hidden="1"/>
    </xf>
    <xf numFmtId="172" fontId="37" fillId="0" borderId="0" xfId="0" applyFont="1" applyAlignment="1" applyProtection="1">
      <alignment horizontal="center"/>
      <protection hidden="1"/>
    </xf>
    <xf numFmtId="172" fontId="28" fillId="0" borderId="0" xfId="0" applyFont="1" applyAlignment="1" applyProtection="1">
      <alignment horizontal="center"/>
      <protection hidden="1"/>
    </xf>
    <xf numFmtId="172" fontId="28" fillId="0" borderId="0" xfId="0" applyFont="1" applyFill="1" applyAlignment="1" applyProtection="1">
      <alignment horizontal="center" vertical="center"/>
      <protection hidden="1"/>
    </xf>
    <xf numFmtId="172" fontId="29" fillId="0" borderId="0" xfId="0" applyFont="1" applyAlignment="1" applyProtection="1">
      <alignment horizontal="center"/>
    </xf>
    <xf numFmtId="172" fontId="29" fillId="0" borderId="0" xfId="0" applyFont="1" applyAlignment="1" applyProtection="1">
      <alignment horizontal="center"/>
      <protection hidden="1"/>
    </xf>
    <xf numFmtId="172" fontId="28" fillId="0" borderId="0" xfId="0" applyFont="1" applyFill="1" applyAlignment="1" applyProtection="1">
      <alignment horizontal="center"/>
      <protection hidden="1"/>
    </xf>
    <xf numFmtId="4" fontId="54" fillId="0" borderId="33" xfId="0" applyNumberFormat="1" applyFont="1" applyFill="1" applyBorder="1" applyAlignment="1" applyProtection="1">
      <alignment vertical="center"/>
      <protection hidden="1"/>
    </xf>
    <xf numFmtId="172" fontId="39" fillId="0" borderId="0" xfId="40" applyFont="1" applyBorder="1" applyAlignment="1" applyProtection="1">
      <alignment vertical="top" wrapText="1"/>
      <protection locked="0" hidden="1"/>
    </xf>
    <xf numFmtId="172" fontId="39" fillId="0" borderId="0" xfId="40" applyFont="1" applyAlignment="1" applyProtection="1">
      <alignment vertical="center"/>
      <protection locked="0" hidden="1"/>
    </xf>
    <xf numFmtId="172" fontId="70" fillId="0" borderId="0" xfId="40" applyFont="1" applyFill="1" applyAlignment="1" applyProtection="1">
      <alignment vertical="center"/>
      <protection locked="0" hidden="1"/>
    </xf>
    <xf numFmtId="172" fontId="0" fillId="0" borderId="0" xfId="0" applyProtection="1">
      <protection hidden="1"/>
    </xf>
    <xf numFmtId="171" fontId="27" fillId="0" borderId="23" xfId="0" applyNumberFormat="1" applyFont="1" applyFill="1" applyBorder="1" applyAlignment="1" applyProtection="1">
      <alignment vertical="center"/>
      <protection hidden="1"/>
    </xf>
    <xf numFmtId="172" fontId="0" fillId="0" borderId="0" xfId="0" applyAlignment="1" applyProtection="1">
      <protection hidden="1"/>
    </xf>
    <xf numFmtId="172" fontId="68" fillId="0" borderId="0" xfId="0" applyFont="1" applyProtection="1">
      <protection hidden="1"/>
    </xf>
    <xf numFmtId="172" fontId="29" fillId="0" borderId="0" xfId="0" applyFont="1" applyAlignment="1" applyProtection="1">
      <protection hidden="1"/>
    </xf>
    <xf numFmtId="172" fontId="29" fillId="0" borderId="0" xfId="0" applyFont="1" applyFill="1" applyBorder="1" applyAlignment="1" applyProtection="1">
      <protection hidden="1"/>
    </xf>
    <xf numFmtId="172" fontId="0" fillId="0" borderId="0" xfId="0" applyFont="1" applyFill="1" applyBorder="1" applyAlignment="1" applyProtection="1">
      <protection hidden="1"/>
    </xf>
    <xf numFmtId="172" fontId="60" fillId="0" borderId="0" xfId="0" applyFont="1" applyAlignment="1" applyProtection="1">
      <protection hidden="1"/>
    </xf>
    <xf numFmtId="172" fontId="35" fillId="0" borderId="0" xfId="0" applyFont="1" applyAlignment="1" applyProtection="1">
      <alignment vertical="center"/>
      <protection hidden="1"/>
    </xf>
    <xf numFmtId="172" fontId="71" fillId="0" borderId="0" xfId="0" applyFont="1" applyProtection="1">
      <protection hidden="1"/>
    </xf>
    <xf numFmtId="172" fontId="71" fillId="0" borderId="0" xfId="0" applyFont="1" applyAlignment="1" applyProtection="1">
      <alignment horizontal="left" vertical="center"/>
      <protection hidden="1"/>
    </xf>
    <xf numFmtId="172" fontId="35" fillId="0" borderId="15" xfId="0" applyFont="1" applyBorder="1" applyAlignment="1" applyProtection="1">
      <alignment vertical="center"/>
      <protection hidden="1"/>
    </xf>
    <xf numFmtId="172" fontId="72" fillId="0" borderId="0" xfId="0" applyFont="1" applyAlignment="1" applyProtection="1">
      <alignment vertical="center"/>
      <protection hidden="1"/>
    </xf>
    <xf numFmtId="10" fontId="72" fillId="0" borderId="15" xfId="0" applyNumberFormat="1" applyFont="1" applyFill="1" applyBorder="1" applyAlignment="1" applyProtection="1">
      <alignment vertical="center"/>
      <protection hidden="1"/>
    </xf>
    <xf numFmtId="1" fontId="72" fillId="0" borderId="0" xfId="0" applyNumberFormat="1" applyFont="1" applyAlignment="1" applyProtection="1">
      <alignment vertical="center"/>
      <protection hidden="1"/>
    </xf>
    <xf numFmtId="172" fontId="71" fillId="0" borderId="0" xfId="0" applyFont="1" applyAlignment="1" applyProtection="1">
      <alignment vertical="center"/>
      <protection hidden="1"/>
    </xf>
    <xf numFmtId="10" fontId="72" fillId="0" borderId="0" xfId="0" applyNumberFormat="1" applyFont="1" applyAlignment="1" applyProtection="1">
      <alignment vertical="center"/>
      <protection hidden="1"/>
    </xf>
    <xf numFmtId="4" fontId="71" fillId="0" borderId="0" xfId="0" applyNumberFormat="1" applyFont="1" applyAlignment="1" applyProtection="1">
      <alignment vertical="top"/>
      <protection hidden="1"/>
    </xf>
    <xf numFmtId="172" fontId="39" fillId="0" borderId="0" xfId="40" applyFont="1" applyBorder="1" applyAlignment="1" applyProtection="1">
      <alignment vertical="top" wrapText="1"/>
      <protection hidden="1"/>
    </xf>
    <xf numFmtId="172" fontId="39" fillId="0" borderId="0" xfId="40" applyFont="1" applyAlignment="1" applyProtection="1">
      <alignment vertical="center"/>
      <protection hidden="1"/>
    </xf>
    <xf numFmtId="172" fontId="39" fillId="28" borderId="0" xfId="40" applyFont="1" applyFill="1" applyBorder="1" applyAlignment="1" applyProtection="1">
      <alignment vertical="top" wrapText="1"/>
      <protection hidden="1"/>
    </xf>
    <xf numFmtId="172" fontId="70" fillId="0" borderId="0" xfId="40" applyFont="1" applyFill="1" applyAlignment="1" applyProtection="1">
      <alignment vertical="center"/>
      <protection hidden="1"/>
    </xf>
    <xf numFmtId="172" fontId="25" fillId="0" borderId="64" xfId="0" applyFont="1" applyFill="1" applyBorder="1" applyAlignment="1" applyProtection="1">
      <alignment horizontal="left" vertical="center"/>
      <protection hidden="1"/>
    </xf>
    <xf numFmtId="4" fontId="25" fillId="0" borderId="65" xfId="0" applyNumberFormat="1" applyFont="1" applyFill="1" applyBorder="1" applyAlignment="1" applyProtection="1">
      <alignment horizontal="right" vertical="center"/>
      <protection hidden="1"/>
    </xf>
    <xf numFmtId="172" fontId="73" fillId="0" borderId="0" xfId="0" applyFont="1" applyAlignment="1" applyProtection="1">
      <alignment vertical="center"/>
      <protection hidden="1"/>
    </xf>
    <xf numFmtId="172" fontId="20" fillId="0" borderId="0" xfId="0" applyFont="1" applyAlignment="1" applyProtection="1">
      <alignment horizontal="justify" vertical="center"/>
      <protection hidden="1"/>
    </xf>
    <xf numFmtId="172" fontId="0" fillId="0" borderId="0" xfId="0" applyAlignment="1">
      <alignment horizontal="justify"/>
    </xf>
    <xf numFmtId="4" fontId="0" fillId="0" borderId="0" xfId="0" applyNumberFormat="1" applyAlignment="1" applyProtection="1">
      <alignment vertical="top" wrapText="1"/>
      <protection hidden="1"/>
    </xf>
    <xf numFmtId="4" fontId="0" fillId="0" borderId="0" xfId="0" applyNumberFormat="1" applyAlignment="1" applyProtection="1">
      <alignment horizontal="justify" vertical="top" wrapText="1"/>
      <protection hidden="1"/>
    </xf>
    <xf numFmtId="4" fontId="0" fillId="0" borderId="0" xfId="0" applyNumberFormat="1" applyFont="1" applyAlignment="1" applyProtection="1">
      <alignment horizontal="justify" vertical="top"/>
      <protection hidden="1"/>
    </xf>
    <xf numFmtId="4" fontId="0" fillId="0" borderId="0" xfId="0" applyNumberFormat="1" applyFont="1" applyAlignment="1" applyProtection="1">
      <alignment horizontal="justify" vertical="top" wrapText="1"/>
      <protection hidden="1"/>
    </xf>
    <xf numFmtId="172" fontId="74" fillId="0" borderId="0" xfId="0" applyFont="1" applyFill="1" applyBorder="1" applyAlignment="1" applyProtection="1">
      <alignment horizontal="left" vertical="top" wrapText="1"/>
      <protection hidden="1"/>
    </xf>
    <xf numFmtId="172" fontId="74" fillId="0" borderId="0" xfId="0" applyFont="1" applyFill="1" applyBorder="1" applyAlignment="1" applyProtection="1">
      <alignment horizontal="justify" vertical="top" wrapText="1"/>
      <protection hidden="1"/>
    </xf>
    <xf numFmtId="4" fontId="34" fillId="0" borderId="0" xfId="0" applyNumberFormat="1" applyFont="1" applyAlignment="1" applyProtection="1">
      <alignment horizontal="justify" vertical="top" wrapText="1"/>
      <protection hidden="1"/>
    </xf>
    <xf numFmtId="4" fontId="0" fillId="0" borderId="0" xfId="0" applyNumberFormat="1" applyFont="1" applyAlignment="1" applyProtection="1">
      <alignment vertical="top" wrapText="1"/>
      <protection hidden="1"/>
    </xf>
    <xf numFmtId="172" fontId="0" fillId="0" borderId="0" xfId="0" applyFont="1"/>
    <xf numFmtId="4" fontId="76" fillId="0" borderId="0" xfId="0" applyNumberFormat="1" applyFont="1" applyAlignment="1" applyProtection="1">
      <alignment horizontal="justify" vertical="top" wrapText="1"/>
      <protection hidden="1"/>
    </xf>
    <xf numFmtId="172" fontId="20" fillId="0" borderId="0" xfId="0" applyNumberFormat="1" applyFont="1" applyFill="1" applyBorder="1" applyAlignment="1" applyProtection="1">
      <alignment horizontal="center"/>
      <protection hidden="1"/>
    </xf>
    <xf numFmtId="4" fontId="48" fillId="0" borderId="39" xfId="0" applyNumberFormat="1" applyFont="1" applyFill="1" applyBorder="1" applyAlignment="1" applyProtection="1">
      <alignment vertical="center" wrapText="1"/>
      <protection hidden="1"/>
    </xf>
    <xf numFmtId="172" fontId="79" fillId="0" borderId="89" xfId="0" applyFont="1" applyBorder="1" applyAlignment="1">
      <alignment horizontal="center"/>
    </xf>
    <xf numFmtId="172" fontId="80" fillId="0" borderId="0" xfId="0" applyFont="1" applyFill="1" applyBorder="1" applyAlignment="1" applyProtection="1">
      <alignment horizontal="center" vertical="center"/>
      <protection hidden="1"/>
    </xf>
    <xf numFmtId="4" fontId="59" fillId="0" borderId="0" xfId="0" applyNumberFormat="1" applyFont="1" applyAlignment="1" applyProtection="1">
      <alignment horizontal="justify" vertical="top" wrapText="1"/>
      <protection hidden="1"/>
    </xf>
    <xf numFmtId="4" fontId="60" fillId="0" borderId="0" xfId="0" applyNumberFormat="1" applyFont="1" applyAlignment="1" applyProtection="1">
      <alignment horizontal="justify" vertical="top" wrapText="1"/>
      <protection hidden="1"/>
    </xf>
    <xf numFmtId="172" fontId="22" fillId="0" borderId="63" xfId="0" applyFont="1" applyFill="1" applyBorder="1" applyAlignment="1" applyProtection="1">
      <alignment vertical="center"/>
      <protection hidden="1"/>
    </xf>
    <xf numFmtId="172" fontId="20" fillId="0" borderId="13" xfId="0" applyFont="1" applyFill="1" applyBorder="1" applyAlignment="1" applyProtection="1">
      <alignment vertical="center"/>
      <protection hidden="1"/>
    </xf>
    <xf numFmtId="172" fontId="20" fillId="0" borderId="13" xfId="0" applyFont="1" applyFill="1" applyBorder="1" applyAlignment="1" applyProtection="1">
      <alignment horizontal="left" vertical="center"/>
      <protection hidden="1"/>
    </xf>
    <xf numFmtId="172" fontId="0" fillId="0" borderId="0" xfId="0" applyBorder="1"/>
    <xf numFmtId="172" fontId="60" fillId="0" borderId="0" xfId="0" applyFont="1" applyBorder="1"/>
    <xf numFmtId="172" fontId="60" fillId="0" borderId="0" xfId="0" applyFont="1" applyFill="1" applyBorder="1" applyAlignment="1" applyProtection="1">
      <alignment vertical="center"/>
      <protection hidden="1"/>
    </xf>
    <xf numFmtId="172" fontId="71" fillId="0" borderId="0" xfId="0" applyFont="1" applyFill="1" applyBorder="1" applyAlignment="1" applyProtection="1">
      <alignment vertical="center"/>
      <protection hidden="1"/>
    </xf>
    <xf numFmtId="172" fontId="81" fillId="0" borderId="0" xfId="0" applyFont="1" applyBorder="1"/>
    <xf numFmtId="172" fontId="81" fillId="0" borderId="0" xfId="0" applyFont="1" applyFill="1" applyBorder="1" applyAlignment="1" applyProtection="1">
      <alignment vertical="center"/>
      <protection hidden="1"/>
    </xf>
    <xf numFmtId="172" fontId="59" fillId="0" borderId="0" xfId="0" applyFont="1" applyFill="1" applyBorder="1" applyAlignment="1" applyProtection="1">
      <alignment vertical="center"/>
      <protection hidden="1"/>
    </xf>
    <xf numFmtId="172" fontId="22" fillId="0" borderId="0" xfId="0" applyFont="1" applyAlignment="1" applyProtection="1">
      <alignment horizontal="justify" vertical="center"/>
      <protection hidden="1"/>
    </xf>
    <xf numFmtId="4" fontId="0" fillId="0" borderId="0" xfId="0" applyNumberFormat="1" applyFont="1" applyBorder="1" applyAlignment="1" applyProtection="1">
      <alignment vertical="top"/>
      <protection hidden="1"/>
    </xf>
    <xf numFmtId="4" fontId="0" fillId="0" borderId="0" xfId="0" applyNumberFormat="1" applyFont="1" applyBorder="1" applyAlignment="1" applyProtection="1">
      <alignment horizontal="justify" vertical="top" wrapText="1"/>
      <protection hidden="1"/>
    </xf>
    <xf numFmtId="4" fontId="0" fillId="0" borderId="0" xfId="0" applyNumberFormat="1" applyBorder="1" applyAlignment="1" applyProtection="1">
      <alignment vertical="top" wrapText="1"/>
      <protection hidden="1"/>
    </xf>
    <xf numFmtId="49" fontId="27" fillId="0" borderId="0" xfId="0" applyNumberFormat="1" applyFont="1" applyFill="1" applyBorder="1" applyAlignment="1" applyProtection="1">
      <alignment horizontal="left" vertical="center" indent="1"/>
      <protection hidden="1"/>
    </xf>
    <xf numFmtId="172" fontId="26" fillId="0" borderId="0" xfId="0" applyFont="1" applyAlignment="1" applyProtection="1">
      <alignment horizontal="center" vertical="center"/>
      <protection hidden="1"/>
    </xf>
    <xf numFmtId="172" fontId="34" fillId="0" borderId="0" xfId="0" applyFont="1" applyAlignment="1">
      <alignment horizontal="center"/>
    </xf>
    <xf numFmtId="172" fontId="83" fillId="0" borderId="0" xfId="0" applyFont="1" applyAlignment="1">
      <alignment horizontal="center"/>
    </xf>
    <xf numFmtId="172" fontId="84" fillId="0" borderId="0" xfId="0" applyFont="1" applyAlignment="1">
      <alignment horizontal="center"/>
    </xf>
    <xf numFmtId="172" fontId="85" fillId="0" borderId="0" xfId="0" applyFont="1" applyAlignment="1">
      <alignment horizontal="center"/>
    </xf>
    <xf numFmtId="172" fontId="86" fillId="0" borderId="0" xfId="0" applyFont="1" applyAlignment="1">
      <alignment horizontal="center"/>
    </xf>
    <xf numFmtId="172" fontId="87" fillId="0" borderId="0" xfId="0" applyFont="1" applyAlignment="1">
      <alignment horizontal="center"/>
    </xf>
    <xf numFmtId="172" fontId="88" fillId="0" borderId="0" xfId="0" applyFont="1" applyAlignment="1">
      <alignment horizontal="center"/>
    </xf>
    <xf numFmtId="172" fontId="67" fillId="0" borderId="0" xfId="0" applyFont="1" applyAlignment="1">
      <alignment horizontal="center"/>
    </xf>
    <xf numFmtId="172" fontId="31" fillId="0" borderId="0" xfId="40" applyFont="1" applyFill="1" applyAlignment="1" applyProtection="1">
      <alignment vertical="center"/>
      <protection locked="0" hidden="1"/>
    </xf>
    <xf numFmtId="172" fontId="23" fillId="0" borderId="0" xfId="0" applyFont="1" applyAlignment="1" applyProtection="1">
      <alignment horizontal="center"/>
      <protection hidden="1"/>
    </xf>
    <xf numFmtId="2" fontId="20" fillId="0" borderId="91" xfId="0" applyNumberFormat="1" applyFont="1" applyFill="1" applyBorder="1" applyAlignment="1" applyProtection="1">
      <alignment horizontal="center" vertical="center"/>
      <protection hidden="1"/>
    </xf>
    <xf numFmtId="172" fontId="20" fillId="0" borderId="0" xfId="0" applyFont="1" applyAlignment="1" applyProtection="1">
      <protection hidden="1"/>
    </xf>
    <xf numFmtId="2" fontId="20" fillId="0" borderId="0" xfId="0" applyNumberFormat="1" applyFont="1" applyFill="1" applyAlignment="1" applyProtection="1">
      <alignment horizontal="center" vertical="center"/>
      <protection hidden="1"/>
    </xf>
    <xf numFmtId="4" fontId="20" fillId="0" borderId="0" xfId="0" applyNumberFormat="1" applyFont="1" applyFill="1" applyAlignment="1" applyProtection="1">
      <alignment horizontal="right"/>
      <protection hidden="1"/>
    </xf>
    <xf numFmtId="172" fontId="20" fillId="31" borderId="0" xfId="0" applyFont="1" applyFill="1" applyAlignment="1" applyProtection="1">
      <alignment horizontal="center"/>
      <protection hidden="1"/>
    </xf>
    <xf numFmtId="172" fontId="20" fillId="0" borderId="0" xfId="0" applyFont="1" applyFill="1" applyAlignment="1" applyProtection="1">
      <alignment horizontal="right"/>
      <protection hidden="1"/>
    </xf>
    <xf numFmtId="4" fontId="22" fillId="0" borderId="91" xfId="0" applyNumberFormat="1" applyFont="1" applyFill="1" applyBorder="1" applyAlignment="1" applyProtection="1">
      <alignment horizontal="center" vertical="center" wrapText="1"/>
      <protection hidden="1"/>
    </xf>
    <xf numFmtId="2" fontId="20" fillId="0" borderId="89" xfId="0" applyNumberFormat="1" applyFont="1" applyFill="1" applyBorder="1" applyAlignment="1" applyProtection="1">
      <alignment horizontal="center" vertical="center"/>
      <protection hidden="1"/>
    </xf>
    <xf numFmtId="4" fontId="22" fillId="0" borderId="89" xfId="0" applyNumberFormat="1" applyFont="1" applyFill="1" applyBorder="1" applyAlignment="1" applyProtection="1">
      <alignment horizontal="center" vertical="center" wrapText="1"/>
      <protection hidden="1"/>
    </xf>
    <xf numFmtId="172" fontId="78" fillId="4" borderId="89" xfId="0" applyFont="1" applyFill="1" applyBorder="1" applyAlignment="1" applyProtection="1">
      <alignment horizontal="center" vertical="center"/>
      <protection locked="0" hidden="1"/>
    </xf>
    <xf numFmtId="1" fontId="78" fillId="4" borderId="89" xfId="0" applyNumberFormat="1" applyFont="1" applyFill="1" applyBorder="1" applyAlignment="1" applyProtection="1">
      <alignment horizontal="center" vertical="center"/>
      <protection locked="0" hidden="1"/>
    </xf>
    <xf numFmtId="3" fontId="35" fillId="0" borderId="89" xfId="0" applyNumberFormat="1" applyFont="1" applyFill="1" applyBorder="1" applyAlignment="1" applyProtection="1">
      <alignment horizontal="center" vertical="center"/>
      <protection hidden="1"/>
    </xf>
    <xf numFmtId="2" fontId="20" fillId="4" borderId="89" xfId="0" applyNumberFormat="1" applyFont="1" applyFill="1" applyBorder="1" applyAlignment="1" applyProtection="1">
      <alignment horizontal="center" vertical="center"/>
      <protection locked="0" hidden="1"/>
    </xf>
    <xf numFmtId="4" fontId="20" fillId="0" borderId="89" xfId="35" applyNumberFormat="1" applyFont="1" applyFill="1" applyBorder="1" applyAlignment="1" applyProtection="1">
      <alignment horizontal="right" vertical="center"/>
      <protection hidden="1"/>
    </xf>
    <xf numFmtId="172" fontId="39" fillId="0" borderId="0" xfId="40" applyNumberFormat="1" applyFont="1" applyFill="1" applyBorder="1" applyAlignment="1" applyProtection="1">
      <alignment vertical="top" wrapText="1"/>
      <protection locked="0" hidden="1"/>
    </xf>
    <xf numFmtId="172" fontId="23" fillId="0" borderId="0" xfId="0" applyNumberFormat="1" applyFont="1" applyFill="1" applyBorder="1" applyAlignment="1" applyProtection="1">
      <alignment horizontal="center" vertical="center"/>
      <protection locked="0" hidden="1"/>
    </xf>
    <xf numFmtId="172" fontId="26" fillId="0" borderId="0" xfId="40" applyFont="1" applyBorder="1" applyAlignment="1" applyProtection="1">
      <alignment horizontal="center" vertical="top" wrapText="1"/>
      <protection locked="0" hidden="1"/>
    </xf>
    <xf numFmtId="172" fontId="26" fillId="0" borderId="0" xfId="40" applyFont="1" applyAlignment="1" applyProtection="1">
      <alignment horizontal="center" vertical="center"/>
      <protection locked="0" hidden="1"/>
    </xf>
    <xf numFmtId="172" fontId="89" fillId="0" borderId="0" xfId="40" applyFont="1" applyFill="1" applyAlignment="1" applyProtection="1">
      <alignment horizontal="center" vertical="center"/>
      <protection locked="0" hidden="1"/>
    </xf>
    <xf numFmtId="172" fontId="90" fillId="0" borderId="0" xfId="0" applyFont="1" applyAlignment="1" applyProtection="1">
      <alignment horizontal="center" vertical="center"/>
      <protection hidden="1"/>
    </xf>
    <xf numFmtId="172" fontId="32" fillId="0" borderId="0" xfId="0" applyFont="1" applyFill="1" applyAlignment="1" applyProtection="1">
      <alignment horizontal="center" vertical="center"/>
      <protection hidden="1"/>
    </xf>
    <xf numFmtId="172" fontId="79" fillId="0" borderId="0" xfId="0" applyFont="1" applyFill="1" applyAlignment="1" applyProtection="1">
      <alignment horizontal="center"/>
    </xf>
    <xf numFmtId="172" fontId="23" fillId="0" borderId="0" xfId="0" applyFont="1" applyFill="1" applyBorder="1" applyAlignment="1" applyProtection="1">
      <alignment horizontal="center"/>
      <protection hidden="1"/>
    </xf>
    <xf numFmtId="172" fontId="62" fillId="30" borderId="103" xfId="0" applyFont="1" applyFill="1" applyBorder="1" applyAlignment="1" applyProtection="1">
      <alignment horizontal="left" vertical="center"/>
      <protection hidden="1"/>
    </xf>
    <xf numFmtId="172" fontId="32" fillId="0" borderId="104" xfId="0" applyFont="1" applyFill="1" applyBorder="1" applyAlignment="1" applyProtection="1">
      <alignment horizontal="left" vertical="center"/>
      <protection hidden="1"/>
    </xf>
    <xf numFmtId="172" fontId="39" fillId="0" borderId="0" xfId="40" applyNumberFormat="1" applyFont="1" applyFill="1" applyBorder="1" applyAlignment="1" applyProtection="1">
      <alignment vertical="center"/>
      <protection locked="0" hidden="1"/>
    </xf>
    <xf numFmtId="172" fontId="70" fillId="0" borderId="0" xfId="40" applyNumberFormat="1" applyFont="1" applyFill="1" applyBorder="1" applyAlignment="1" applyProtection="1">
      <alignment vertical="center"/>
      <protection locked="0" hidden="1"/>
    </xf>
    <xf numFmtId="172" fontId="21" fillId="0" borderId="0" xfId="0" applyNumberFormat="1" applyFont="1" applyFill="1" applyBorder="1" applyAlignment="1" applyProtection="1">
      <alignment horizontal="center"/>
      <protection hidden="1"/>
    </xf>
    <xf numFmtId="172" fontId="27" fillId="0" borderId="0" xfId="0" applyNumberFormat="1" applyFont="1" applyFill="1" applyBorder="1" applyProtection="1">
      <protection hidden="1"/>
    </xf>
    <xf numFmtId="172" fontId="92" fillId="0" borderId="0" xfId="40" applyFont="1" applyBorder="1" applyAlignment="1" applyProtection="1">
      <alignment horizontal="center" vertical="top" wrapText="1"/>
      <protection locked="0" hidden="1"/>
    </xf>
    <xf numFmtId="172" fontId="92" fillId="0" borderId="0" xfId="40" applyFont="1" applyAlignment="1" applyProtection="1">
      <alignment horizontal="center" vertical="center"/>
      <protection locked="0" hidden="1"/>
    </xf>
    <xf numFmtId="172" fontId="94" fillId="0" borderId="0" xfId="0" applyFont="1" applyFill="1" applyAlignment="1" applyProtection="1">
      <alignment horizontal="center"/>
    </xf>
    <xf numFmtId="172" fontId="95" fillId="0" borderId="0" xfId="40" applyFont="1" applyFill="1" applyAlignment="1" applyProtection="1">
      <alignment horizontal="center" vertical="center"/>
      <protection locked="0" hidden="1"/>
    </xf>
    <xf numFmtId="172" fontId="64" fillId="0" borderId="91" xfId="0" applyFont="1" applyFill="1" applyBorder="1" applyAlignment="1" applyProtection="1">
      <alignment horizontal="left" vertical="center"/>
      <protection hidden="1"/>
    </xf>
    <xf numFmtId="172" fontId="77" fillId="0" borderId="89" xfId="0" applyFont="1" applyFill="1" applyBorder="1" applyAlignment="1" applyProtection="1">
      <alignment horizontal="left" vertical="center"/>
      <protection hidden="1"/>
    </xf>
    <xf numFmtId="172" fontId="79" fillId="0" borderId="89" xfId="0" applyFont="1" applyBorder="1" applyAlignment="1">
      <alignment horizontal="left"/>
    </xf>
    <xf numFmtId="172" fontId="20" fillId="0" borderId="110" xfId="0" applyFont="1" applyBorder="1" applyAlignment="1" applyProtection="1">
      <alignment horizontal="center" vertical="center"/>
      <protection hidden="1"/>
    </xf>
    <xf numFmtId="172" fontId="21" fillId="22" borderId="111" xfId="0" applyFont="1" applyFill="1" applyBorder="1" applyAlignment="1" applyProtection="1">
      <alignment vertical="center" textRotation="90"/>
      <protection hidden="1"/>
    </xf>
    <xf numFmtId="2" fontId="27" fillId="4" borderId="112" xfId="0" applyNumberFormat="1" applyFont="1" applyFill="1" applyBorder="1" applyAlignment="1" applyProtection="1">
      <alignment horizontal="right" vertical="center"/>
      <protection locked="0" hidden="1"/>
    </xf>
    <xf numFmtId="172" fontId="21" fillId="22" borderId="113" xfId="0" applyFont="1" applyFill="1" applyBorder="1" applyAlignment="1" applyProtection="1">
      <alignment vertical="center" textRotation="90"/>
      <protection hidden="1"/>
    </xf>
    <xf numFmtId="168" fontId="27" fillId="0" borderId="114" xfId="0" applyNumberFormat="1" applyFont="1" applyFill="1" applyBorder="1" applyAlignment="1" applyProtection="1">
      <alignment horizontal="right" vertical="center"/>
      <protection hidden="1"/>
    </xf>
    <xf numFmtId="172" fontId="28" fillId="0" borderId="115" xfId="0" applyNumberFormat="1" applyFont="1" applyFill="1" applyBorder="1" applyAlignment="1" applyProtection="1">
      <alignment vertical="center"/>
      <protection hidden="1"/>
    </xf>
    <xf numFmtId="172" fontId="21" fillId="22" borderId="116" xfId="0" applyFont="1" applyFill="1" applyBorder="1" applyAlignment="1" applyProtection="1">
      <alignment vertical="center" textRotation="90"/>
      <protection hidden="1"/>
    </xf>
    <xf numFmtId="10" fontId="27" fillId="0" borderId="117" xfId="0" applyNumberFormat="1" applyFont="1" applyBorder="1" applyAlignment="1" applyProtection="1">
      <alignment vertical="center"/>
      <protection hidden="1"/>
    </xf>
    <xf numFmtId="9" fontId="25" fillId="0" borderId="90" xfId="0" applyNumberFormat="1" applyFont="1" applyFill="1" applyBorder="1" applyAlignment="1" applyProtection="1">
      <alignment vertical="center"/>
      <protection hidden="1"/>
    </xf>
    <xf numFmtId="172" fontId="22" fillId="0" borderId="0" xfId="40" applyFont="1" applyBorder="1" applyAlignment="1" applyProtection="1">
      <alignment vertical="top" wrapText="1"/>
      <protection hidden="1"/>
    </xf>
    <xf numFmtId="172" fontId="22" fillId="0" borderId="0" xfId="40" applyFont="1" applyBorder="1" applyAlignment="1" applyProtection="1">
      <alignment horizontal="center" vertical="top" wrapText="1"/>
      <protection hidden="1"/>
    </xf>
    <xf numFmtId="172" fontId="22" fillId="0" borderId="0" xfId="40" applyFont="1" applyAlignment="1" applyProtection="1">
      <alignment horizontal="center" vertical="center"/>
      <protection hidden="1"/>
    </xf>
    <xf numFmtId="172" fontId="20" fillId="0" borderId="0" xfId="40" applyFont="1" applyFill="1" applyAlignment="1" applyProtection="1">
      <alignment horizontal="center" vertical="center"/>
      <protection hidden="1"/>
    </xf>
    <xf numFmtId="172" fontId="31" fillId="0" borderId="0" xfId="40" applyFont="1" applyFill="1" applyAlignment="1" applyProtection="1">
      <alignment vertical="center"/>
      <protection hidden="1"/>
    </xf>
    <xf numFmtId="172" fontId="78" fillId="4" borderId="89" xfId="0" applyFont="1" applyFill="1" applyBorder="1" applyAlignment="1" applyProtection="1">
      <alignment horizontal="center" vertical="center"/>
      <protection hidden="1"/>
    </xf>
    <xf numFmtId="172" fontId="79" fillId="0" borderId="89" xfId="0" applyFont="1" applyBorder="1" applyAlignment="1" applyProtection="1">
      <alignment horizontal="left"/>
      <protection hidden="1"/>
    </xf>
    <xf numFmtId="172" fontId="79" fillId="0" borderId="89" xfId="0" applyFont="1" applyBorder="1" applyAlignment="1" applyProtection="1">
      <alignment horizontal="center"/>
      <protection hidden="1"/>
    </xf>
    <xf numFmtId="2" fontId="25" fillId="0" borderId="57" xfId="0" applyNumberFormat="1" applyFont="1" applyFill="1" applyBorder="1" applyAlignment="1" applyProtection="1">
      <alignment horizontal="right" vertical="center"/>
      <protection hidden="1"/>
    </xf>
    <xf numFmtId="172" fontId="20" fillId="0" borderId="127" xfId="0" applyFont="1" applyBorder="1" applyAlignment="1" applyProtection="1">
      <alignment horizontal="left"/>
      <protection hidden="1"/>
    </xf>
    <xf numFmtId="2" fontId="20" fillId="0" borderId="127" xfId="0" applyNumberFormat="1" applyFont="1" applyFill="1" applyBorder="1" applyAlignment="1" applyProtection="1">
      <alignment horizontal="center" vertical="center"/>
      <protection hidden="1"/>
    </xf>
    <xf numFmtId="172" fontId="79" fillId="0" borderId="91" xfId="0" applyFont="1" applyBorder="1" applyAlignment="1">
      <alignment horizontal="left"/>
    </xf>
    <xf numFmtId="172" fontId="79" fillId="0" borderId="91" xfId="0" applyFont="1" applyBorder="1" applyAlignment="1">
      <alignment horizontal="center"/>
    </xf>
    <xf numFmtId="172" fontId="20" fillId="0" borderId="0" xfId="0" applyFont="1" applyFill="1" applyBorder="1" applyAlignment="1" applyProtection="1">
      <alignment horizontal="left" vertical="center"/>
      <protection hidden="1"/>
    </xf>
    <xf numFmtId="172" fontId="101" fillId="0" borderId="0" xfId="54"/>
    <xf numFmtId="172" fontId="20" fillId="0" borderId="0" xfId="54" applyFont="1" applyFill="1" applyBorder="1" applyAlignment="1" applyProtection="1">
      <alignment horizontal="center"/>
      <protection hidden="1"/>
    </xf>
    <xf numFmtId="172" fontId="53" fillId="0" borderId="88" xfId="54" applyFont="1" applyFill="1" applyBorder="1" applyAlignment="1" applyProtection="1">
      <alignment horizontal="center" vertical="center"/>
      <protection hidden="1"/>
    </xf>
    <xf numFmtId="172" fontId="53" fillId="28" borderId="87" xfId="54" applyFont="1" applyFill="1" applyBorder="1" applyAlignment="1" applyProtection="1">
      <alignment horizontal="center" vertical="center"/>
      <protection hidden="1"/>
    </xf>
    <xf numFmtId="172" fontId="53" fillId="0" borderId="85" xfId="54" applyFont="1" applyFill="1" applyBorder="1" applyAlignment="1" applyProtection="1">
      <alignment horizontal="center" vertical="center"/>
      <protection hidden="1"/>
    </xf>
    <xf numFmtId="172" fontId="53" fillId="0" borderId="87" xfId="54" applyFont="1" applyFill="1" applyBorder="1" applyAlignment="1" applyProtection="1">
      <alignment horizontal="center" vertical="center"/>
      <protection hidden="1"/>
    </xf>
    <xf numFmtId="172" fontId="53" fillId="27" borderId="85" xfId="54" applyFont="1" applyFill="1" applyBorder="1" applyAlignment="1" applyProtection="1">
      <alignment horizontal="center" vertical="center"/>
      <protection hidden="1"/>
    </xf>
    <xf numFmtId="172" fontId="53" fillId="25" borderId="85" xfId="54" applyFont="1" applyFill="1" applyBorder="1" applyAlignment="1" applyProtection="1">
      <alignment horizontal="center" vertical="center"/>
      <protection hidden="1"/>
    </xf>
    <xf numFmtId="172" fontId="53" fillId="25" borderId="87" xfId="54" applyFont="1" applyFill="1" applyBorder="1" applyAlignment="1" applyProtection="1">
      <alignment horizontal="center" vertical="center"/>
      <protection hidden="1"/>
    </xf>
    <xf numFmtId="172" fontId="39" fillId="26" borderId="86" xfId="54" applyFont="1" applyFill="1" applyBorder="1" applyAlignment="1" applyProtection="1">
      <alignment horizontal="center" vertical="center"/>
      <protection hidden="1"/>
    </xf>
    <xf numFmtId="172" fontId="26" fillId="25" borderId="85" xfId="54" applyFont="1" applyFill="1" applyBorder="1" applyAlignment="1" applyProtection="1">
      <alignment horizontal="center" vertical="center"/>
      <protection hidden="1"/>
    </xf>
    <xf numFmtId="172" fontId="26" fillId="0" borderId="84" xfId="54" applyFont="1" applyFill="1" applyBorder="1" applyAlignment="1" applyProtection="1">
      <alignment horizontal="center" vertical="center"/>
      <protection hidden="1"/>
    </xf>
    <xf numFmtId="172" fontId="26" fillId="0" borderId="82" xfId="54" applyFont="1" applyFill="1" applyBorder="1" applyAlignment="1" applyProtection="1">
      <alignment horizontal="center" vertical="center"/>
      <protection hidden="1"/>
    </xf>
    <xf numFmtId="172" fontId="26" fillId="0" borderId="83" xfId="54" applyFont="1" applyFill="1" applyBorder="1" applyAlignment="1" applyProtection="1">
      <alignment horizontal="center" vertical="center"/>
      <protection hidden="1"/>
    </xf>
    <xf numFmtId="172" fontId="20" fillId="24" borderId="82" xfId="54" applyNumberFormat="1" applyFont="1" applyFill="1" applyBorder="1" applyAlignment="1" applyProtection="1">
      <alignment horizontal="center"/>
      <protection hidden="1"/>
    </xf>
    <xf numFmtId="170" fontId="65" fillId="24" borderId="82" xfId="54" applyNumberFormat="1" applyFont="1" applyFill="1" applyBorder="1" applyAlignment="1" applyProtection="1">
      <alignment horizontal="right"/>
      <protection hidden="1"/>
    </xf>
    <xf numFmtId="172" fontId="53" fillId="0" borderId="80" xfId="54" applyFont="1" applyFill="1" applyBorder="1" applyAlignment="1" applyProtection="1">
      <alignment horizontal="center" vertical="center"/>
      <protection hidden="1"/>
    </xf>
    <xf numFmtId="172" fontId="53" fillId="28" borderId="79" xfId="54" applyFont="1" applyFill="1" applyBorder="1" applyAlignment="1" applyProtection="1">
      <alignment horizontal="center" vertical="center"/>
      <protection hidden="1"/>
    </xf>
    <xf numFmtId="172" fontId="53" fillId="0" borderId="77" xfId="54" applyFont="1" applyFill="1" applyBorder="1" applyAlignment="1" applyProtection="1">
      <alignment horizontal="center" vertical="center"/>
      <protection hidden="1"/>
    </xf>
    <xf numFmtId="172" fontId="53" fillId="0" borderId="79" xfId="54" applyFont="1" applyFill="1" applyBorder="1" applyAlignment="1" applyProtection="1">
      <alignment horizontal="center" vertical="center"/>
      <protection hidden="1"/>
    </xf>
    <xf numFmtId="172" fontId="53" fillId="27" borderId="77" xfId="54" applyFont="1" applyFill="1" applyBorder="1" applyAlignment="1" applyProtection="1">
      <alignment horizontal="center" vertical="center"/>
      <protection hidden="1"/>
    </xf>
    <xf numFmtId="172" fontId="53" fillId="25" borderId="77" xfId="54" applyFont="1" applyFill="1" applyBorder="1" applyAlignment="1" applyProtection="1">
      <alignment horizontal="center" vertical="center"/>
      <protection hidden="1"/>
    </xf>
    <xf numFmtId="172" fontId="53" fillId="25" borderId="79" xfId="54" applyFont="1" applyFill="1" applyBorder="1" applyAlignment="1" applyProtection="1">
      <alignment horizontal="center" vertical="center"/>
      <protection hidden="1"/>
    </xf>
    <xf numFmtId="172" fontId="39" fillId="26" borderId="78" xfId="54" applyFont="1" applyFill="1" applyBorder="1" applyAlignment="1" applyProtection="1">
      <alignment horizontal="center" vertical="center"/>
      <protection hidden="1"/>
    </xf>
    <xf numFmtId="172" fontId="26" fillId="25" borderId="77" xfId="54" applyFont="1" applyFill="1" applyBorder="1" applyAlignment="1" applyProtection="1">
      <alignment horizontal="center" vertical="center"/>
      <protection hidden="1"/>
    </xf>
    <xf numFmtId="172" fontId="26" fillId="0" borderId="76" xfId="54" applyFont="1" applyFill="1" applyBorder="1" applyAlignment="1" applyProtection="1">
      <alignment horizontal="center" vertical="center"/>
      <protection hidden="1"/>
    </xf>
    <xf numFmtId="172" fontId="26" fillId="0" borderId="74" xfId="54" applyFont="1" applyFill="1" applyBorder="1" applyAlignment="1" applyProtection="1">
      <alignment horizontal="center" vertical="center"/>
      <protection hidden="1"/>
    </xf>
    <xf numFmtId="172" fontId="26" fillId="0" borderId="75" xfId="54" applyFont="1" applyFill="1" applyBorder="1" applyAlignment="1" applyProtection="1">
      <alignment horizontal="center" vertical="center"/>
      <protection hidden="1"/>
    </xf>
    <xf numFmtId="172" fontId="20" fillId="24" borderId="74" xfId="54" applyNumberFormat="1" applyFont="1" applyFill="1" applyBorder="1" applyAlignment="1" applyProtection="1">
      <alignment horizontal="center"/>
      <protection hidden="1"/>
    </xf>
    <xf numFmtId="170" fontId="20" fillId="24" borderId="74" xfId="54" applyNumberFormat="1" applyFont="1" applyFill="1" applyBorder="1" applyAlignment="1" applyProtection="1">
      <alignment horizontal="right"/>
      <protection hidden="1"/>
    </xf>
    <xf numFmtId="172" fontId="32" fillId="0" borderId="79" xfId="54" applyFont="1" applyFill="1" applyBorder="1" applyAlignment="1" applyProtection="1">
      <alignment horizontal="center" vertical="center"/>
      <protection hidden="1"/>
    </xf>
    <xf numFmtId="172" fontId="39" fillId="25" borderId="77" xfId="54" applyFont="1" applyFill="1" applyBorder="1" applyAlignment="1" applyProtection="1">
      <alignment horizontal="center" vertical="center"/>
      <protection hidden="1"/>
    </xf>
    <xf numFmtId="172" fontId="39" fillId="0" borderId="74" xfId="54" applyFont="1" applyFill="1" applyBorder="1" applyAlignment="1" applyProtection="1">
      <alignment horizontal="center" vertical="center"/>
      <protection hidden="1"/>
    </xf>
    <xf numFmtId="172" fontId="39" fillId="0" borderId="76" xfId="54" applyFont="1" applyFill="1" applyBorder="1" applyAlignment="1" applyProtection="1">
      <alignment horizontal="center" vertical="center"/>
      <protection hidden="1"/>
    </xf>
    <xf numFmtId="172" fontId="20" fillId="0" borderId="72" xfId="54" applyFont="1" applyFill="1" applyBorder="1" applyAlignment="1" applyProtection="1">
      <alignment horizontal="center" textRotation="90"/>
      <protection hidden="1"/>
    </xf>
    <xf numFmtId="172" fontId="20" fillId="28" borderId="70" xfId="54" applyFont="1" applyFill="1" applyBorder="1" applyAlignment="1" applyProtection="1">
      <alignment horizontal="center" textRotation="90"/>
      <protection hidden="1"/>
    </xf>
    <xf numFmtId="172" fontId="20" fillId="0" borderId="70" xfId="54" applyFont="1" applyFill="1" applyBorder="1" applyAlignment="1" applyProtection="1">
      <alignment horizontal="center" textRotation="90"/>
      <protection hidden="1"/>
    </xf>
    <xf numFmtId="172" fontId="20" fillId="27" borderId="70" xfId="54" applyFont="1" applyFill="1" applyBorder="1" applyAlignment="1" applyProtection="1">
      <alignment horizontal="center" textRotation="90"/>
      <protection hidden="1"/>
    </xf>
    <xf numFmtId="172" fontId="20" fillId="25" borderId="70" xfId="54" applyFont="1" applyFill="1" applyBorder="1" applyAlignment="1" applyProtection="1">
      <alignment horizontal="center" textRotation="90"/>
      <protection hidden="1"/>
    </xf>
    <xf numFmtId="172" fontId="20" fillId="26" borderId="71" xfId="54" applyFont="1" applyFill="1" applyBorder="1" applyAlignment="1" applyProtection="1">
      <alignment horizontal="center"/>
      <protection hidden="1"/>
    </xf>
    <xf numFmtId="172" fontId="20" fillId="25" borderId="70" xfId="54" applyFont="1" applyFill="1" applyBorder="1" applyAlignment="1" applyProtection="1">
      <alignment horizontal="center"/>
      <protection hidden="1"/>
    </xf>
    <xf numFmtId="172" fontId="20" fillId="0" borderId="69" xfId="54" applyFont="1" applyFill="1" applyBorder="1" applyAlignment="1" applyProtection="1">
      <alignment horizontal="center"/>
      <protection hidden="1"/>
    </xf>
    <xf numFmtId="172" fontId="20" fillId="0" borderId="67" xfId="54" applyFont="1" applyFill="1" applyBorder="1" applyAlignment="1" applyProtection="1">
      <alignment horizontal="center"/>
      <protection hidden="1"/>
    </xf>
    <xf numFmtId="172" fontId="20" fillId="0" borderId="68" xfId="54" applyFont="1" applyFill="1" applyBorder="1" applyAlignment="1" applyProtection="1">
      <alignment horizontal="center"/>
      <protection hidden="1"/>
    </xf>
    <xf numFmtId="172" fontId="20" fillId="24" borderId="67" xfId="54" applyNumberFormat="1" applyFont="1" applyFill="1" applyBorder="1" applyAlignment="1" applyProtection="1">
      <alignment horizontal="center"/>
      <protection hidden="1"/>
    </xf>
    <xf numFmtId="170" fontId="22" fillId="24" borderId="67" xfId="54" applyNumberFormat="1" applyFont="1" applyFill="1" applyBorder="1" applyAlignment="1" applyProtection="1">
      <alignment horizontal="center" vertical="center" wrapText="1"/>
      <protection hidden="1"/>
    </xf>
    <xf numFmtId="172" fontId="101" fillId="0" borderId="0" xfId="54" applyProtection="1">
      <protection hidden="1"/>
    </xf>
    <xf numFmtId="172" fontId="20" fillId="0" borderId="0" xfId="54" applyNumberFormat="1" applyFont="1" applyFill="1" applyBorder="1" applyAlignment="1" applyProtection="1">
      <alignment horizontal="center"/>
      <protection hidden="1"/>
    </xf>
    <xf numFmtId="172" fontId="20" fillId="0" borderId="0" xfId="54" applyFont="1" applyFill="1" applyBorder="1" applyAlignment="1" applyProtection="1">
      <alignment horizontal="center" textRotation="90"/>
      <protection hidden="1"/>
    </xf>
    <xf numFmtId="170" fontId="65" fillId="0" borderId="0" xfId="54" applyNumberFormat="1" applyFont="1" applyFill="1" applyBorder="1" applyAlignment="1" applyProtection="1">
      <alignment horizontal="center" vertical="center" wrapText="1"/>
      <protection hidden="1"/>
    </xf>
    <xf numFmtId="172" fontId="101" fillId="0" borderId="0" xfId="54" applyFill="1" applyBorder="1"/>
    <xf numFmtId="172" fontId="20" fillId="0" borderId="0" xfId="54" applyFont="1" applyFill="1" applyBorder="1" applyAlignment="1" applyProtection="1">
      <alignment horizontal="left" vertical="center" wrapText="1"/>
      <protection hidden="1"/>
    </xf>
    <xf numFmtId="172" fontId="20" fillId="0" borderId="0" xfId="54" applyFont="1" applyFill="1" applyProtection="1">
      <protection hidden="1"/>
    </xf>
    <xf numFmtId="172" fontId="20" fillId="0" borderId="0" xfId="54" applyFont="1" applyFill="1" applyBorder="1" applyAlignment="1" applyProtection="1">
      <alignment horizontal="left" vertical="center"/>
      <protection hidden="1"/>
    </xf>
    <xf numFmtId="172" fontId="20" fillId="0" borderId="45" xfId="54" applyFont="1" applyFill="1" applyBorder="1" applyAlignment="1" applyProtection="1">
      <alignment horizontal="center" textRotation="90"/>
      <protection hidden="1"/>
    </xf>
    <xf numFmtId="172" fontId="20" fillId="28" borderId="44" xfId="54" applyFont="1" applyFill="1" applyBorder="1" applyAlignment="1" applyProtection="1">
      <alignment horizontal="center" textRotation="90"/>
      <protection hidden="1"/>
    </xf>
    <xf numFmtId="172" fontId="20" fillId="0" borderId="41" xfId="54" applyFont="1" applyFill="1" applyBorder="1" applyAlignment="1" applyProtection="1">
      <alignment horizontal="center" textRotation="90"/>
      <protection hidden="1"/>
    </xf>
    <xf numFmtId="172" fontId="25" fillId="0" borderId="44" xfId="54" applyFont="1" applyFill="1" applyBorder="1" applyAlignment="1" applyProtection="1">
      <alignment horizontal="center" textRotation="90"/>
      <protection hidden="1"/>
    </xf>
    <xf numFmtId="172" fontId="20" fillId="27" borderId="41" xfId="54" applyFont="1" applyFill="1" applyBorder="1" applyAlignment="1" applyProtection="1">
      <alignment horizontal="center" textRotation="90"/>
      <protection hidden="1"/>
    </xf>
    <xf numFmtId="172" fontId="20" fillId="25" borderId="41" xfId="54" applyFont="1" applyFill="1" applyBorder="1" applyAlignment="1" applyProtection="1">
      <alignment horizontal="center" textRotation="90"/>
      <protection hidden="1"/>
    </xf>
    <xf numFmtId="172" fontId="20" fillId="25" borderId="44" xfId="54" applyFont="1" applyFill="1" applyBorder="1" applyAlignment="1" applyProtection="1">
      <alignment horizontal="center" textRotation="90"/>
      <protection hidden="1"/>
    </xf>
    <xf numFmtId="172" fontId="20" fillId="26" borderId="43" xfId="54" applyFont="1" applyFill="1" applyBorder="1" applyAlignment="1" applyProtection="1">
      <alignment horizontal="center"/>
      <protection hidden="1"/>
    </xf>
    <xf numFmtId="172" fontId="20" fillId="25" borderId="41" xfId="54" applyFont="1" applyFill="1" applyBorder="1" applyAlignment="1" applyProtection="1">
      <alignment horizontal="center"/>
      <protection hidden="1"/>
    </xf>
    <xf numFmtId="172" fontId="20" fillId="0" borderId="41" xfId="54" applyFont="1" applyFill="1" applyBorder="1" applyAlignment="1" applyProtection="1">
      <alignment horizontal="center"/>
      <protection hidden="1"/>
    </xf>
    <xf numFmtId="172" fontId="20" fillId="0" borderId="42" xfId="54" applyFont="1" applyFill="1" applyBorder="1" applyAlignment="1" applyProtection="1">
      <alignment horizontal="center"/>
      <protection hidden="1"/>
    </xf>
    <xf numFmtId="172" fontId="20" fillId="24" borderId="41" xfId="54" applyNumberFormat="1" applyFont="1" applyFill="1" applyBorder="1" applyAlignment="1" applyProtection="1">
      <alignment horizontal="center"/>
      <protection hidden="1"/>
    </xf>
    <xf numFmtId="170" fontId="65" fillId="24" borderId="41" xfId="54" applyNumberFormat="1" applyFont="1" applyFill="1" applyBorder="1" applyAlignment="1" applyProtection="1">
      <alignment horizontal="center" vertical="center" wrapText="1"/>
      <protection hidden="1"/>
    </xf>
    <xf numFmtId="172" fontId="22" fillId="24" borderId="40" xfId="54" applyFont="1" applyFill="1" applyBorder="1" applyAlignment="1" applyProtection="1">
      <alignment horizontal="center" vertical="center"/>
      <protection hidden="1"/>
    </xf>
    <xf numFmtId="172" fontId="20" fillId="24" borderId="40" xfId="54" applyFont="1" applyFill="1" applyBorder="1" applyAlignment="1" applyProtection="1">
      <alignment horizontal="center"/>
      <protection hidden="1"/>
    </xf>
    <xf numFmtId="172" fontId="31" fillId="0" borderId="0" xfId="54" applyNumberFormat="1" applyFont="1" applyFill="1" applyBorder="1" applyAlignment="1" applyProtection="1">
      <alignment horizontal="center"/>
      <protection hidden="1"/>
    </xf>
    <xf numFmtId="172" fontId="64" fillId="0" borderId="0" xfId="54" applyNumberFormat="1" applyFont="1" applyFill="1" applyBorder="1" applyAlignment="1" applyProtection="1">
      <alignment horizontal="center"/>
      <protection hidden="1"/>
    </xf>
    <xf numFmtId="172" fontId="33" fillId="0" borderId="0" xfId="55" applyAlignment="1" applyProtection="1">
      <protection hidden="1"/>
    </xf>
    <xf numFmtId="172" fontId="2" fillId="0" borderId="0" xfId="54" applyFont="1" applyProtection="1">
      <protection hidden="1"/>
    </xf>
    <xf numFmtId="172" fontId="20" fillId="0" borderId="0" xfId="54" applyFont="1" applyFill="1" applyBorder="1" applyAlignment="1" applyProtection="1">
      <alignment horizontal="center" vertical="center"/>
      <protection hidden="1"/>
    </xf>
    <xf numFmtId="172" fontId="31" fillId="0" borderId="0" xfId="54" applyFont="1" applyProtection="1">
      <protection hidden="1"/>
    </xf>
    <xf numFmtId="172" fontId="101" fillId="0" borderId="0" xfId="54" applyAlignment="1" applyProtection="1">
      <alignment horizontal="left"/>
      <protection hidden="1"/>
    </xf>
    <xf numFmtId="172" fontId="20" fillId="0" borderId="0" xfId="54" applyFont="1" applyAlignment="1" applyProtection="1">
      <alignment horizontal="left"/>
      <protection hidden="1"/>
    </xf>
    <xf numFmtId="172" fontId="20" fillId="0" borderId="0" xfId="54" applyFont="1" applyFill="1" applyBorder="1" applyAlignment="1" applyProtection="1">
      <alignment horizontal="left"/>
      <protection hidden="1"/>
    </xf>
    <xf numFmtId="170" fontId="65" fillId="24" borderId="41" xfId="54" applyNumberFormat="1" applyFont="1" applyFill="1" applyBorder="1" applyAlignment="1" applyProtection="1">
      <alignment horizontal="left" vertical="center" wrapText="1"/>
      <protection hidden="1"/>
    </xf>
    <xf numFmtId="170" fontId="65" fillId="0" borderId="0" xfId="54" applyNumberFormat="1" applyFont="1" applyFill="1" applyBorder="1" applyAlignment="1" applyProtection="1">
      <alignment horizontal="left" vertical="center" wrapText="1"/>
      <protection hidden="1"/>
    </xf>
    <xf numFmtId="170" fontId="22" fillId="24" borderId="67" xfId="54" applyNumberFormat="1" applyFont="1" applyFill="1" applyBorder="1" applyAlignment="1" applyProtection="1">
      <alignment horizontal="left" vertical="center" wrapText="1"/>
      <protection hidden="1"/>
    </xf>
    <xf numFmtId="170" fontId="20" fillId="24" borderId="74" xfId="54" applyNumberFormat="1" applyFont="1" applyFill="1" applyBorder="1" applyAlignment="1" applyProtection="1">
      <alignment horizontal="left"/>
      <protection hidden="1"/>
    </xf>
    <xf numFmtId="170" fontId="65" fillId="24" borderId="82" xfId="54" applyNumberFormat="1" applyFont="1" applyFill="1" applyBorder="1" applyAlignment="1" applyProtection="1">
      <alignment horizontal="left"/>
      <protection hidden="1"/>
    </xf>
    <xf numFmtId="172" fontId="102" fillId="0" borderId="91" xfId="0" applyFont="1" applyFill="1" applyBorder="1" applyAlignment="1" applyProtection="1">
      <alignment horizontal="left" vertical="center"/>
      <protection hidden="1"/>
    </xf>
    <xf numFmtId="172" fontId="103" fillId="0" borderId="0" xfId="0" applyFont="1" applyFill="1" applyAlignment="1" applyProtection="1">
      <alignment horizontal="left"/>
      <protection hidden="1"/>
    </xf>
    <xf numFmtId="2" fontId="103" fillId="0" borderId="91" xfId="0" applyNumberFormat="1" applyFont="1" applyFill="1" applyBorder="1" applyAlignment="1" applyProtection="1">
      <alignment horizontal="center" vertical="center"/>
      <protection hidden="1"/>
    </xf>
    <xf numFmtId="2" fontId="103" fillId="0" borderId="89" xfId="0" applyNumberFormat="1" applyFont="1" applyFill="1" applyBorder="1" applyAlignment="1" applyProtection="1">
      <alignment horizontal="center" vertical="center"/>
      <protection hidden="1"/>
    </xf>
    <xf numFmtId="2" fontId="103" fillId="0" borderId="0" xfId="0" applyNumberFormat="1" applyFont="1" applyFill="1" applyAlignment="1" applyProtection="1">
      <alignment horizontal="center" vertical="center"/>
      <protection hidden="1"/>
    </xf>
    <xf numFmtId="172" fontId="25" fillId="0" borderId="134" xfId="0" applyFont="1" applyFill="1" applyBorder="1" applyAlignment="1" applyProtection="1">
      <alignment horizontal="center" vertical="center"/>
      <protection hidden="1"/>
    </xf>
    <xf numFmtId="172" fontId="25" fillId="0" borderId="135" xfId="0" applyFont="1" applyFill="1" applyBorder="1" applyAlignment="1" applyProtection="1">
      <alignment horizontal="center" vertical="center"/>
      <protection hidden="1"/>
    </xf>
    <xf numFmtId="172" fontId="104" fillId="0" borderId="0" xfId="54" applyFont="1" applyFill="1" applyBorder="1" applyAlignment="1" applyProtection="1">
      <alignment horizontal="center" vertical="center"/>
      <protection hidden="1"/>
    </xf>
    <xf numFmtId="173" fontId="104" fillId="0" borderId="0" xfId="54" applyNumberFormat="1" applyFont="1" applyFill="1" applyBorder="1" applyAlignment="1" applyProtection="1">
      <alignment horizontal="center" vertical="center" wrapText="1"/>
      <protection hidden="1"/>
    </xf>
    <xf numFmtId="172" fontId="25" fillId="0" borderId="18" xfId="0" applyFont="1" applyFill="1" applyBorder="1" applyAlignment="1" applyProtection="1">
      <alignment horizontal="center" vertical="center"/>
      <protection hidden="1"/>
    </xf>
    <xf numFmtId="172" fontId="106" fillId="0" borderId="0" xfId="34" applyNumberFormat="1" applyFont="1" applyFill="1" applyBorder="1" applyAlignment="1" applyProtection="1">
      <alignment horizontal="center" vertical="center"/>
      <protection hidden="1"/>
    </xf>
    <xf numFmtId="172" fontId="105" fillId="0" borderId="0" xfId="0" applyFont="1" applyFill="1" applyBorder="1" applyAlignment="1" applyProtection="1">
      <alignment horizontal="center"/>
      <protection hidden="1"/>
    </xf>
    <xf numFmtId="172" fontId="105" fillId="0" borderId="0" xfId="0" applyFont="1" applyFill="1" applyAlignment="1" applyProtection="1">
      <alignment horizontal="center"/>
      <protection hidden="1"/>
    </xf>
    <xf numFmtId="172" fontId="107" fillId="0" borderId="0" xfId="40" applyFont="1" applyAlignment="1" applyProtection="1">
      <alignment vertical="center"/>
      <protection hidden="1"/>
    </xf>
    <xf numFmtId="172" fontId="108" fillId="0" borderId="0" xfId="40" applyFont="1" applyFill="1" applyAlignment="1" applyProtection="1">
      <alignment vertical="center"/>
      <protection hidden="1"/>
    </xf>
    <xf numFmtId="172" fontId="109" fillId="0" borderId="0" xfId="0" applyFont="1" applyAlignment="1" applyProtection="1">
      <alignment vertical="center"/>
      <protection hidden="1"/>
    </xf>
    <xf numFmtId="172" fontId="110" fillId="0" borderId="0" xfId="0" applyFont="1" applyProtection="1">
      <protection hidden="1"/>
    </xf>
    <xf numFmtId="172" fontId="110" fillId="0" borderId="0" xfId="0" applyFont="1" applyAlignment="1" applyProtection="1">
      <alignment horizontal="left" vertical="center"/>
      <protection hidden="1"/>
    </xf>
    <xf numFmtId="172" fontId="109" fillId="0" borderId="15" xfId="0" applyFont="1" applyBorder="1" applyAlignment="1" applyProtection="1">
      <alignment vertical="center"/>
      <protection hidden="1"/>
    </xf>
    <xf numFmtId="172" fontId="111" fillId="0" borderId="0" xfId="0" applyFont="1" applyAlignment="1" applyProtection="1">
      <alignment vertical="center"/>
      <protection hidden="1"/>
    </xf>
    <xf numFmtId="10" fontId="111" fillId="0" borderId="15" xfId="0" applyNumberFormat="1" applyFont="1" applyFill="1" applyBorder="1" applyAlignment="1" applyProtection="1">
      <alignment vertical="center"/>
      <protection hidden="1"/>
    </xf>
    <xf numFmtId="1" fontId="111" fillId="0" borderId="0" xfId="0" applyNumberFormat="1" applyFont="1" applyAlignment="1" applyProtection="1">
      <alignment vertical="center"/>
      <protection hidden="1"/>
    </xf>
    <xf numFmtId="172" fontId="110" fillId="0" borderId="0" xfId="0" applyFont="1" applyAlignment="1" applyProtection="1">
      <alignment vertical="center"/>
      <protection hidden="1"/>
    </xf>
    <xf numFmtId="10" fontId="111" fillId="0" borderId="0" xfId="0" applyNumberFormat="1" applyFont="1" applyAlignment="1" applyProtection="1">
      <alignment vertical="center"/>
      <protection hidden="1"/>
    </xf>
    <xf numFmtId="49" fontId="25" fillId="0" borderId="0" xfId="0" applyNumberFormat="1" applyFont="1" applyFill="1" applyAlignment="1" applyProtection="1">
      <alignment horizontal="center" vertical="center"/>
      <protection hidden="1"/>
    </xf>
    <xf numFmtId="49" fontId="27" fillId="0" borderId="0" xfId="0" applyNumberFormat="1" applyFont="1" applyFill="1" applyAlignment="1" applyProtection="1">
      <alignment horizontal="center" vertical="center"/>
      <protection hidden="1"/>
    </xf>
    <xf numFmtId="49" fontId="25" fillId="0" borderId="0" xfId="0" applyNumberFormat="1" applyFont="1" applyFill="1" applyBorder="1" applyAlignment="1" applyProtection="1">
      <alignment horizontal="center" vertical="center" wrapText="1"/>
      <protection hidden="1"/>
    </xf>
    <xf numFmtId="1" fontId="25" fillId="0" borderId="0" xfId="0" applyNumberFormat="1" applyFont="1" applyFill="1" applyAlignment="1" applyProtection="1">
      <alignment horizontal="center" vertical="center"/>
      <protection hidden="1"/>
    </xf>
    <xf numFmtId="0" fontId="27" fillId="0" borderId="0" xfId="56" applyFont="1" applyProtection="1">
      <protection hidden="1"/>
    </xf>
    <xf numFmtId="0" fontId="27" fillId="0" borderId="0" xfId="56" applyFont="1" applyFill="1" applyProtection="1">
      <protection hidden="1"/>
    </xf>
    <xf numFmtId="0" fontId="20" fillId="0" borderId="0" xfId="56" applyFont="1" applyFill="1" applyProtection="1">
      <protection hidden="1"/>
    </xf>
    <xf numFmtId="0" fontId="103" fillId="0" borderId="0" xfId="56" applyFont="1" applyFill="1" applyAlignment="1" applyProtection="1">
      <alignment horizontal="left"/>
      <protection hidden="1"/>
    </xf>
    <xf numFmtId="2" fontId="103" fillId="0" borderId="0" xfId="56" applyNumberFormat="1" applyFont="1" applyFill="1" applyAlignment="1" applyProtection="1">
      <alignment horizontal="center" vertical="center"/>
      <protection hidden="1"/>
    </xf>
    <xf numFmtId="0" fontId="28" fillId="0" borderId="0" xfId="56" applyFont="1" applyAlignment="1" applyProtection="1">
      <alignment horizontal="center"/>
      <protection hidden="1"/>
    </xf>
    <xf numFmtId="0" fontId="112" fillId="0" borderId="0" xfId="56" applyFont="1" applyFill="1" applyAlignment="1" applyProtection="1">
      <alignment horizontal="left"/>
      <protection hidden="1"/>
    </xf>
    <xf numFmtId="2" fontId="112" fillId="0" borderId="0" xfId="56" applyNumberFormat="1" applyFont="1" applyFill="1" applyAlignment="1" applyProtection="1">
      <alignment horizontal="center" vertical="center"/>
      <protection hidden="1"/>
    </xf>
    <xf numFmtId="0" fontId="114" fillId="0" borderId="0" xfId="56" applyFont="1" applyFill="1" applyAlignment="1" applyProtection="1">
      <alignment horizontal="center"/>
      <protection hidden="1"/>
    </xf>
    <xf numFmtId="0" fontId="21" fillId="0" borderId="89" xfId="56" applyFont="1" applyBorder="1" applyAlignment="1" applyProtection="1">
      <alignment horizontal="center" vertical="center"/>
      <protection hidden="1"/>
    </xf>
    <xf numFmtId="0" fontId="27" fillId="0" borderId="0" xfId="56" applyFont="1" applyAlignment="1" applyProtection="1">
      <alignment horizontal="center" wrapText="1"/>
      <protection hidden="1"/>
    </xf>
    <xf numFmtId="0" fontId="27" fillId="0" borderId="0" xfId="56" applyFont="1" applyFill="1" applyAlignment="1" applyProtection="1">
      <alignment horizontal="center" wrapText="1"/>
      <protection hidden="1"/>
    </xf>
    <xf numFmtId="0" fontId="27" fillId="0" borderId="0" xfId="56" applyFont="1" applyFill="1" applyAlignment="1" applyProtection="1">
      <alignment horizontal="center"/>
      <protection hidden="1"/>
    </xf>
    <xf numFmtId="0" fontId="28" fillId="0" borderId="0" xfId="56" applyFont="1" applyAlignment="1" applyProtection="1">
      <alignment horizontal="center" wrapText="1"/>
      <protection hidden="1"/>
    </xf>
    <xf numFmtId="0" fontId="39" fillId="0" borderId="0" xfId="57" applyFont="1" applyBorder="1" applyAlignment="1" applyProtection="1">
      <alignment vertical="top" wrapText="1"/>
      <protection hidden="1"/>
    </xf>
    <xf numFmtId="0" fontId="103" fillId="0" borderId="0" xfId="57" applyFont="1" applyFill="1" applyBorder="1" applyAlignment="1" applyProtection="1">
      <alignment horizontal="left" vertical="top" wrapText="1"/>
      <protection hidden="1"/>
    </xf>
    <xf numFmtId="0" fontId="113" fillId="0" borderId="0" xfId="57" applyFont="1" applyFill="1" applyBorder="1" applyAlignment="1" applyProtection="1">
      <alignment horizontal="left" vertical="top"/>
      <protection hidden="1"/>
    </xf>
    <xf numFmtId="1" fontId="20" fillId="24" borderId="66" xfId="54" applyNumberFormat="1" applyFont="1" applyFill="1" applyBorder="1" applyAlignment="1" applyProtection="1">
      <alignment horizontal="center"/>
      <protection hidden="1"/>
    </xf>
    <xf numFmtId="1" fontId="20" fillId="24" borderId="73" xfId="54" applyNumberFormat="1" applyFont="1" applyFill="1" applyBorder="1" applyAlignment="1" applyProtection="1">
      <alignment horizontal="center"/>
      <protection hidden="1"/>
    </xf>
    <xf numFmtId="1" fontId="20" fillId="24" borderId="81" xfId="54" applyNumberFormat="1" applyFont="1" applyFill="1" applyBorder="1" applyAlignment="1" applyProtection="1">
      <alignment horizontal="center"/>
      <protection hidden="1"/>
    </xf>
    <xf numFmtId="1" fontId="20" fillId="0" borderId="0" xfId="54" applyNumberFormat="1" applyFont="1" applyFill="1" applyBorder="1" applyAlignment="1" applyProtection="1">
      <alignment horizontal="center"/>
      <protection hidden="1"/>
    </xf>
    <xf numFmtId="172" fontId="42" fillId="0" borderId="49" xfId="0" applyFont="1" applyFill="1" applyBorder="1" applyAlignment="1" applyProtection="1">
      <alignment horizontal="center" vertical="center" textRotation="90" wrapText="1"/>
      <protection hidden="1"/>
    </xf>
    <xf numFmtId="172" fontId="42" fillId="0" borderId="32" xfId="0" applyFont="1" applyFill="1" applyBorder="1" applyAlignment="1" applyProtection="1">
      <alignment horizontal="center" vertical="center" textRotation="90" wrapText="1"/>
      <protection hidden="1"/>
    </xf>
    <xf numFmtId="172" fontId="42" fillId="0" borderId="49" xfId="0" applyFont="1" applyFill="1" applyBorder="1" applyAlignment="1" applyProtection="1">
      <alignment horizontal="center" vertical="center" wrapText="1"/>
      <protection hidden="1"/>
    </xf>
    <xf numFmtId="172" fontId="42" fillId="6" borderId="32" xfId="0" applyFont="1" applyFill="1" applyBorder="1" applyAlignment="1" applyProtection="1">
      <alignment horizontal="center" vertical="center" wrapText="1"/>
      <protection hidden="1"/>
    </xf>
    <xf numFmtId="172" fontId="99" fillId="0" borderId="0" xfId="0" applyFont="1" applyProtection="1">
      <protection hidden="1"/>
    </xf>
    <xf numFmtId="172" fontId="118" fillId="0" borderId="0" xfId="0" applyFont="1" applyBorder="1" applyAlignment="1" applyProtection="1">
      <alignment horizontal="center" vertical="center"/>
      <protection hidden="1"/>
    </xf>
    <xf numFmtId="172" fontId="119" fillId="0" borderId="0" xfId="0" applyFont="1" applyBorder="1" applyAlignment="1" applyProtection="1">
      <alignment horizontal="center" vertical="center"/>
      <protection hidden="1"/>
    </xf>
    <xf numFmtId="172" fontId="92" fillId="28" borderId="0" xfId="40" applyFont="1" applyFill="1" applyBorder="1" applyAlignment="1" applyProtection="1">
      <alignment vertical="top" wrapText="1"/>
      <protection hidden="1"/>
    </xf>
    <xf numFmtId="172" fontId="92" fillId="0" borderId="0" xfId="40" applyFont="1" applyAlignment="1" applyProtection="1">
      <alignment vertical="center"/>
      <protection hidden="1"/>
    </xf>
    <xf numFmtId="172" fontId="120" fillId="0" borderId="0" xfId="0" applyFont="1" applyBorder="1" applyAlignment="1" applyProtection="1">
      <alignment horizontal="center" vertical="center"/>
      <protection hidden="1"/>
    </xf>
    <xf numFmtId="172" fontId="96" fillId="0" borderId="0" xfId="0" applyFont="1" applyBorder="1" applyAlignment="1" applyProtection="1">
      <alignment horizontal="center" vertical="center"/>
      <protection hidden="1"/>
    </xf>
    <xf numFmtId="172" fontId="121" fillId="0" borderId="0" xfId="0" applyFont="1" applyBorder="1" applyAlignment="1" applyProtection="1">
      <alignment horizontal="center" vertical="center"/>
      <protection hidden="1"/>
    </xf>
    <xf numFmtId="172" fontId="122" fillId="0" borderId="0" xfId="0" applyFont="1" applyBorder="1" applyAlignment="1" applyProtection="1">
      <alignment horizontal="center" vertical="center"/>
      <protection hidden="1"/>
    </xf>
    <xf numFmtId="172" fontId="123" fillId="0" borderId="0" xfId="0" applyFont="1" applyBorder="1" applyAlignment="1" applyProtection="1">
      <alignment horizontal="center" vertical="center"/>
      <protection hidden="1"/>
    </xf>
    <xf numFmtId="172" fontId="124" fillId="0" borderId="0" xfId="0" applyFont="1" applyBorder="1" applyAlignment="1" applyProtection="1">
      <alignment horizontal="center" vertical="center"/>
      <protection hidden="1"/>
    </xf>
    <xf numFmtId="4" fontId="60" fillId="0" borderId="0" xfId="0" applyNumberFormat="1" applyFont="1" applyAlignment="1" applyProtection="1">
      <alignment horizontal="justify" vertical="justify"/>
      <protection hidden="1"/>
    </xf>
    <xf numFmtId="4" fontId="60" fillId="0" borderId="0" xfId="0" applyNumberFormat="1" applyFont="1" applyAlignment="1" applyProtection="1">
      <alignment vertical="justify"/>
      <protection hidden="1"/>
    </xf>
    <xf numFmtId="172" fontId="29" fillId="0" borderId="0" xfId="0" applyFont="1" applyAlignment="1" applyProtection="1">
      <alignment vertical="justify"/>
      <protection hidden="1"/>
    </xf>
    <xf numFmtId="172" fontId="60" fillId="0" borderId="0" xfId="0" applyFont="1" applyAlignment="1" applyProtection="1">
      <alignment vertical="justify"/>
      <protection hidden="1"/>
    </xf>
    <xf numFmtId="172" fontId="95" fillId="0" borderId="0" xfId="0" applyFont="1" applyFill="1" applyAlignment="1" applyProtection="1">
      <alignment horizontal="center" vertical="center" wrapText="1"/>
      <protection hidden="1"/>
    </xf>
    <xf numFmtId="9" fontId="27" fillId="0" borderId="0" xfId="0" applyNumberFormat="1" applyFont="1" applyFill="1" applyAlignment="1" applyProtection="1">
      <alignment vertical="center"/>
      <protection hidden="1"/>
    </xf>
    <xf numFmtId="4" fontId="27" fillId="0" borderId="0" xfId="0" applyNumberFormat="1" applyFont="1" applyFill="1" applyAlignment="1" applyProtection="1">
      <alignment horizontal="left" vertical="center"/>
      <protection hidden="1"/>
    </xf>
    <xf numFmtId="4" fontId="27" fillId="0" borderId="0" xfId="0" applyNumberFormat="1" applyFont="1" applyFill="1" applyAlignment="1" applyProtection="1">
      <alignment vertical="center"/>
      <protection hidden="1"/>
    </xf>
    <xf numFmtId="172" fontId="22" fillId="0" borderId="0" xfId="0" applyFont="1" applyFill="1" applyBorder="1" applyAlignment="1" applyProtection="1">
      <alignment horizontal="left" vertical="center" indent="1"/>
      <protection hidden="1"/>
    </xf>
    <xf numFmtId="167" fontId="25" fillId="0" borderId="0" xfId="0" applyNumberFormat="1" applyFont="1" applyFill="1" applyBorder="1" applyAlignment="1" applyProtection="1">
      <alignment horizontal="center" vertical="center"/>
      <protection hidden="1"/>
    </xf>
    <xf numFmtId="4" fontId="25" fillId="34" borderId="0" xfId="0" applyNumberFormat="1" applyFont="1" applyFill="1" applyAlignment="1" applyProtection="1">
      <alignment vertical="center" wrapText="1"/>
      <protection hidden="1"/>
    </xf>
    <xf numFmtId="3" fontId="25" fillId="34" borderId="0" xfId="0" applyNumberFormat="1" applyFont="1" applyFill="1" applyAlignment="1" applyProtection="1">
      <alignment vertical="center" wrapText="1"/>
      <protection hidden="1"/>
    </xf>
    <xf numFmtId="165" fontId="25" fillId="0" borderId="145" xfId="0" applyNumberFormat="1" applyFont="1" applyFill="1" applyBorder="1" applyAlignment="1" applyProtection="1">
      <alignment horizontal="center" vertical="center" wrapText="1"/>
      <protection hidden="1"/>
    </xf>
    <xf numFmtId="172" fontId="25" fillId="0" borderId="146" xfId="42" applyFont="1" applyFill="1" applyBorder="1" applyAlignment="1" applyProtection="1">
      <alignment vertical="center"/>
      <protection hidden="1"/>
    </xf>
    <xf numFmtId="49" fontId="25" fillId="0" borderId="146" xfId="0" applyNumberFormat="1" applyFont="1" applyFill="1" applyBorder="1" applyAlignment="1" applyProtection="1">
      <alignment horizontal="left" vertical="center"/>
      <protection hidden="1"/>
    </xf>
    <xf numFmtId="49" fontId="25" fillId="0" borderId="146" xfId="0" applyNumberFormat="1" applyFont="1" applyFill="1" applyBorder="1" applyAlignment="1" applyProtection="1">
      <alignment horizontal="center" vertical="center"/>
      <protection hidden="1"/>
    </xf>
    <xf numFmtId="166" fontId="25" fillId="0" borderId="146" xfId="0" applyNumberFormat="1" applyFont="1" applyFill="1" applyBorder="1" applyAlignment="1" applyProtection="1">
      <alignment horizontal="center" vertical="center"/>
      <protection hidden="1"/>
    </xf>
    <xf numFmtId="172" fontId="25" fillId="0" borderId="146" xfId="0" applyFont="1" applyFill="1" applyBorder="1" applyAlignment="1" applyProtection="1">
      <alignment horizontal="left" vertical="center"/>
      <protection hidden="1"/>
    </xf>
    <xf numFmtId="49" fontId="25" fillId="0" borderId="146" xfId="42" applyNumberFormat="1" applyFont="1" applyFill="1" applyBorder="1" applyAlignment="1" applyProtection="1">
      <alignment horizontal="center" vertical="center"/>
      <protection hidden="1"/>
    </xf>
    <xf numFmtId="4" fontId="25" fillId="0" borderId="146" xfId="0" applyNumberFormat="1" applyFont="1" applyFill="1" applyBorder="1" applyAlignment="1" applyProtection="1">
      <alignment horizontal="right" vertical="center"/>
      <protection hidden="1"/>
    </xf>
    <xf numFmtId="4" fontId="25" fillId="0" borderId="146" xfId="0" applyNumberFormat="1" applyFont="1" applyFill="1" applyBorder="1" applyAlignment="1" applyProtection="1">
      <alignment horizontal="center" vertical="center"/>
      <protection hidden="1"/>
    </xf>
    <xf numFmtId="4" fontId="25" fillId="0" borderId="146" xfId="0" applyNumberFormat="1" applyFont="1" applyFill="1" applyBorder="1" applyAlignment="1" applyProtection="1">
      <alignment vertical="center" wrapText="1"/>
      <protection hidden="1"/>
    </xf>
    <xf numFmtId="172" fontId="25" fillId="0" borderId="146" xfId="0" applyFont="1" applyFill="1" applyBorder="1" applyAlignment="1" applyProtection="1">
      <alignment horizontal="center" vertical="center"/>
      <protection hidden="1"/>
    </xf>
    <xf numFmtId="172" fontId="25" fillId="0" borderId="147" xfId="0" applyFont="1" applyFill="1" applyBorder="1" applyAlignment="1" applyProtection="1">
      <alignment horizontal="center" vertical="center"/>
      <protection hidden="1"/>
    </xf>
    <xf numFmtId="172" fontId="40" fillId="6" borderId="31" xfId="0" applyFont="1" applyFill="1" applyBorder="1" applyAlignment="1" applyProtection="1">
      <alignment horizontal="center" vertical="center" textRotation="90" wrapText="1"/>
      <protection hidden="1"/>
    </xf>
    <xf numFmtId="172" fontId="25" fillId="0" borderId="17" xfId="0" applyFont="1" applyFill="1" applyBorder="1" applyAlignment="1" applyProtection="1">
      <alignment horizontal="center" vertical="center"/>
      <protection hidden="1"/>
    </xf>
    <xf numFmtId="172" fontId="48" fillId="6" borderId="31" xfId="0" applyFont="1" applyFill="1" applyBorder="1" applyAlignment="1" applyProtection="1">
      <alignment horizontal="center" vertical="center"/>
      <protection hidden="1"/>
    </xf>
    <xf numFmtId="172" fontId="25" fillId="0" borderId="150" xfId="0" applyFont="1" applyFill="1" applyBorder="1" applyAlignment="1" applyProtection="1">
      <alignment horizontal="center" vertical="center"/>
      <protection hidden="1"/>
    </xf>
    <xf numFmtId="164" fontId="25" fillId="0" borderId="146" xfId="0" applyNumberFormat="1" applyFont="1" applyFill="1" applyBorder="1" applyAlignment="1" applyProtection="1">
      <alignment vertical="center" wrapText="1"/>
      <protection hidden="1"/>
    </xf>
    <xf numFmtId="49" fontId="42" fillId="0" borderId="49" xfId="0" applyNumberFormat="1" applyFont="1" applyFill="1" applyBorder="1" applyAlignment="1" applyProtection="1">
      <alignment horizontal="center" vertical="center" textRotation="90" wrapText="1" shrinkToFit="1"/>
      <protection hidden="1"/>
    </xf>
    <xf numFmtId="4" fontId="42" fillId="0" borderId="49" xfId="0" applyNumberFormat="1" applyFont="1" applyFill="1" applyBorder="1" applyAlignment="1" applyProtection="1">
      <alignment horizontal="center" vertical="center" wrapText="1"/>
      <protection hidden="1"/>
    </xf>
    <xf numFmtId="172" fontId="42" fillId="0" borderId="32" xfId="0" applyFont="1" applyFill="1" applyBorder="1" applyAlignment="1" applyProtection="1">
      <alignment horizontal="center" vertical="center" wrapText="1"/>
      <protection hidden="1"/>
    </xf>
    <xf numFmtId="172" fontId="25" fillId="0" borderId="61" xfId="0" applyFont="1" applyFill="1" applyBorder="1" applyAlignment="1" applyProtection="1">
      <alignment vertical="center"/>
      <protection hidden="1"/>
    </xf>
    <xf numFmtId="0" fontId="25" fillId="0" borderId="149" xfId="0" applyNumberFormat="1" applyFont="1" applyFill="1" applyBorder="1" applyAlignment="1" applyProtection="1">
      <alignment horizontal="center" vertical="center"/>
      <protection hidden="1"/>
    </xf>
    <xf numFmtId="2" fontId="20" fillId="32" borderId="89" xfId="0" applyNumberFormat="1" applyFont="1" applyFill="1" applyBorder="1" applyAlignment="1" applyProtection="1">
      <alignment horizontal="center" vertical="center"/>
      <protection locked="0" hidden="1"/>
    </xf>
    <xf numFmtId="0" fontId="97" fillId="0" borderId="0" xfId="56" applyFont="1" applyFill="1" applyProtection="1">
      <protection hidden="1"/>
    </xf>
    <xf numFmtId="0" fontId="98" fillId="0" borderId="0" xfId="56" applyFont="1" applyFill="1" applyProtection="1">
      <protection hidden="1"/>
    </xf>
    <xf numFmtId="0" fontId="98" fillId="0" borderId="0" xfId="56" applyFont="1" applyFill="1" applyAlignment="1" applyProtection="1">
      <alignment horizontal="center"/>
      <protection hidden="1"/>
    </xf>
    <xf numFmtId="0" fontId="98" fillId="0" borderId="0" xfId="56" applyFont="1" applyFill="1" applyAlignment="1" applyProtection="1">
      <alignment horizontal="center" wrapText="1"/>
      <protection hidden="1"/>
    </xf>
    <xf numFmtId="2" fontId="98" fillId="0" borderId="0" xfId="56" applyNumberFormat="1" applyFont="1" applyFill="1" applyProtection="1">
      <protection hidden="1"/>
    </xf>
    <xf numFmtId="172" fontId="40" fillId="6" borderId="16" xfId="0" applyFont="1" applyFill="1" applyBorder="1" applyAlignment="1" applyProtection="1">
      <alignment horizontal="left" vertical="center" textRotation="90" wrapText="1"/>
      <protection hidden="1"/>
    </xf>
    <xf numFmtId="172" fontId="25" fillId="0" borderId="18" xfId="0" applyFont="1" applyFill="1" applyBorder="1" applyAlignment="1" applyProtection="1">
      <alignment horizontal="left" vertical="center"/>
      <protection hidden="1"/>
    </xf>
    <xf numFmtId="0" fontId="25" fillId="0" borderId="134" xfId="0" applyNumberFormat="1" applyFont="1" applyFill="1" applyBorder="1" applyAlignment="1" applyProtection="1">
      <alignment horizontal="left" vertical="center"/>
      <protection hidden="1"/>
    </xf>
    <xf numFmtId="4" fontId="2" fillId="0" borderId="0" xfId="0" applyNumberFormat="1" applyFont="1" applyAlignment="1" applyProtection="1">
      <alignment horizontal="justify" vertical="top"/>
      <protection hidden="1"/>
    </xf>
    <xf numFmtId="4" fontId="2" fillId="0" borderId="0" xfId="0" applyNumberFormat="1" applyFont="1" applyAlignment="1" applyProtection="1">
      <alignment vertical="top"/>
      <protection hidden="1"/>
    </xf>
    <xf numFmtId="172" fontId="2" fillId="0" borderId="0" xfId="0" applyFont="1" applyAlignment="1" applyProtection="1">
      <protection hidden="1"/>
    </xf>
    <xf numFmtId="172" fontId="99" fillId="0" borderId="0" xfId="0" applyFont="1" applyAlignment="1" applyProtection="1">
      <protection hidden="1"/>
    </xf>
    <xf numFmtId="4" fontId="99" fillId="0" borderId="0" xfId="0" applyNumberFormat="1" applyFont="1" applyAlignment="1" applyProtection="1">
      <alignment vertical="top"/>
      <protection hidden="1"/>
    </xf>
    <xf numFmtId="172" fontId="0" fillId="0" borderId="0" xfId="0" applyFill="1" applyAlignment="1" applyProtection="1">
      <alignment vertical="justify"/>
      <protection hidden="1"/>
    </xf>
    <xf numFmtId="172" fontId="127" fillId="0" borderId="0" xfId="0" applyFont="1"/>
    <xf numFmtId="172" fontId="129" fillId="0" borderId="0" xfId="40" applyFont="1" applyFill="1" applyBorder="1" applyAlignment="1" applyProtection="1">
      <alignment horizontal="left" vertical="center" wrapText="1"/>
      <protection hidden="1"/>
    </xf>
    <xf numFmtId="0" fontId="131" fillId="0" borderId="0" xfId="57" applyFont="1" applyFill="1" applyBorder="1" applyAlignment="1" applyProtection="1">
      <alignment horizontal="left" vertical="top"/>
      <protection hidden="1"/>
    </xf>
    <xf numFmtId="172" fontId="68" fillId="20" borderId="0" xfId="0" applyFont="1" applyFill="1" applyAlignment="1" applyProtection="1">
      <alignment horizontal="center" vertical="center"/>
      <protection hidden="1"/>
    </xf>
    <xf numFmtId="172" fontId="27" fillId="20" borderId="0" xfId="0" applyFont="1" applyFill="1" applyAlignment="1" applyProtection="1">
      <alignment vertical="center"/>
      <protection hidden="1"/>
    </xf>
    <xf numFmtId="2" fontId="115" fillId="0" borderId="137" xfId="56" applyNumberFormat="1" applyFont="1" applyFill="1" applyBorder="1" applyAlignment="1" applyProtection="1">
      <alignment horizontal="center" vertical="center" wrapText="1"/>
      <protection hidden="1"/>
    </xf>
    <xf numFmtId="0" fontId="115" fillId="0" borderId="137" xfId="56" applyFont="1" applyFill="1" applyBorder="1" applyAlignment="1" applyProtection="1">
      <alignment horizontal="left" vertical="center"/>
      <protection hidden="1"/>
    </xf>
    <xf numFmtId="1" fontId="25" fillId="0" borderId="156" xfId="0" applyNumberFormat="1" applyFont="1" applyFill="1" applyBorder="1" applyAlignment="1" applyProtection="1">
      <alignment horizontal="center" vertical="center"/>
      <protection hidden="1"/>
    </xf>
    <xf numFmtId="1" fontId="48" fillId="6" borderId="157" xfId="0" applyNumberFormat="1" applyFont="1" applyFill="1" applyBorder="1" applyAlignment="1" applyProtection="1">
      <alignment horizontal="center" vertical="center" textRotation="90"/>
      <protection hidden="1"/>
    </xf>
    <xf numFmtId="1" fontId="25" fillId="0" borderId="159" xfId="0" applyNumberFormat="1" applyFont="1" applyFill="1" applyBorder="1" applyAlignment="1" applyProtection="1">
      <alignment horizontal="center" vertical="center"/>
      <protection hidden="1"/>
    </xf>
    <xf numFmtId="165" fontId="25" fillId="0" borderId="49" xfId="0" applyNumberFormat="1" applyFont="1" applyFill="1" applyBorder="1" applyAlignment="1" applyProtection="1">
      <alignment horizontal="center" vertical="center" wrapText="1"/>
      <protection hidden="1"/>
    </xf>
    <xf numFmtId="4" fontId="52" fillId="0" borderId="28" xfId="0" applyNumberFormat="1" applyFont="1" applyFill="1" applyBorder="1" applyAlignment="1" applyProtection="1">
      <alignment vertical="center" wrapText="1"/>
      <protection hidden="1"/>
    </xf>
    <xf numFmtId="4" fontId="25" fillId="29" borderId="160" xfId="0" applyNumberFormat="1" applyFont="1" applyFill="1" applyBorder="1" applyAlignment="1" applyProtection="1">
      <alignment horizontal="right" vertical="center"/>
      <protection locked="0" hidden="1"/>
    </xf>
    <xf numFmtId="49" fontId="25" fillId="0" borderId="11" xfId="0" applyNumberFormat="1" applyFont="1" applyFill="1" applyBorder="1" applyAlignment="1" applyProtection="1">
      <alignment horizontal="center" vertical="center"/>
      <protection hidden="1"/>
    </xf>
    <xf numFmtId="4" fontId="40" fillId="0" borderId="11" xfId="0" applyNumberFormat="1" applyFont="1" applyFill="1" applyBorder="1" applyAlignment="1" applyProtection="1">
      <alignment horizontal="right" vertical="center"/>
      <protection hidden="1"/>
    </xf>
    <xf numFmtId="172" fontId="20" fillId="0" borderId="162" xfId="0" applyFont="1" applyFill="1" applyBorder="1" applyAlignment="1" applyProtection="1">
      <alignment horizontal="left" vertical="center"/>
      <protection hidden="1"/>
    </xf>
    <xf numFmtId="172" fontId="25" fillId="0" borderId="162" xfId="0" applyFont="1" applyFill="1" applyBorder="1" applyAlignment="1" applyProtection="1">
      <alignment vertical="center"/>
      <protection hidden="1"/>
    </xf>
    <xf numFmtId="49" fontId="25" fillId="0" borderId="165" xfId="0" applyNumberFormat="1" applyFont="1" applyFill="1" applyBorder="1" applyAlignment="1" applyProtection="1">
      <alignment horizontal="center" vertical="center"/>
      <protection hidden="1"/>
    </xf>
    <xf numFmtId="4" fontId="40" fillId="0" borderId="165" xfId="0" applyNumberFormat="1" applyFont="1" applyFill="1" applyBorder="1" applyAlignment="1" applyProtection="1">
      <alignment horizontal="right" vertical="center"/>
      <protection hidden="1"/>
    </xf>
    <xf numFmtId="172" fontId="42" fillId="0" borderId="168" xfId="0" applyFont="1" applyFill="1" applyBorder="1" applyAlignment="1" applyProtection="1">
      <alignment horizontal="center" vertical="center" textRotation="90" wrapText="1"/>
      <protection hidden="1"/>
    </xf>
    <xf numFmtId="172" fontId="42" fillId="0" borderId="169" xfId="0" applyFont="1" applyFill="1" applyBorder="1" applyAlignment="1" applyProtection="1">
      <alignment horizontal="center" vertical="center" wrapText="1"/>
      <protection hidden="1"/>
    </xf>
    <xf numFmtId="165" fontId="25" fillId="0" borderId="170" xfId="0" applyNumberFormat="1" applyFont="1" applyFill="1" applyBorder="1" applyAlignment="1" applyProtection="1">
      <alignment horizontal="center" vertical="center" wrapText="1"/>
      <protection hidden="1"/>
    </xf>
    <xf numFmtId="172" fontId="25" fillId="0" borderId="171" xfId="0" applyFont="1" applyFill="1" applyBorder="1" applyAlignment="1" applyProtection="1">
      <alignment horizontal="left" vertical="center"/>
      <protection hidden="1"/>
    </xf>
    <xf numFmtId="0" fontId="25" fillId="0" borderId="171" xfId="0" applyNumberFormat="1" applyFont="1" applyFill="1" applyBorder="1" applyAlignment="1" applyProtection="1">
      <alignment vertical="center" wrapText="1"/>
      <protection hidden="1"/>
    </xf>
    <xf numFmtId="4" fontId="25" fillId="0" borderId="171" xfId="0" applyNumberFormat="1" applyFont="1" applyFill="1" applyBorder="1" applyAlignment="1" applyProtection="1">
      <alignment vertical="center" wrapText="1"/>
      <protection hidden="1"/>
    </xf>
    <xf numFmtId="164" fontId="25" fillId="0" borderId="171" xfId="0" applyNumberFormat="1" applyFont="1" applyFill="1" applyBorder="1" applyAlignment="1" applyProtection="1">
      <alignment vertical="center" wrapText="1"/>
      <protection hidden="1"/>
    </xf>
    <xf numFmtId="4" fontId="25" fillId="0" borderId="172" xfId="0" applyNumberFormat="1" applyFont="1" applyFill="1" applyBorder="1" applyAlignment="1" applyProtection="1">
      <alignment vertical="center" wrapText="1"/>
      <protection hidden="1"/>
    </xf>
    <xf numFmtId="2" fontId="25" fillId="6" borderId="171" xfId="0" applyNumberFormat="1" applyFont="1" applyFill="1" applyBorder="1" applyAlignment="1" applyProtection="1">
      <alignment vertical="center"/>
      <protection locked="0" hidden="1"/>
    </xf>
    <xf numFmtId="4" fontId="25" fillId="4" borderId="171" xfId="0" applyNumberFormat="1" applyFont="1" applyFill="1" applyBorder="1" applyAlignment="1" applyProtection="1">
      <alignment vertical="center" wrapText="1"/>
      <protection locked="0" hidden="1"/>
    </xf>
    <xf numFmtId="4" fontId="25" fillId="0" borderId="147" xfId="0" applyNumberFormat="1" applyFont="1" applyFill="1" applyBorder="1" applyAlignment="1" applyProtection="1">
      <alignment vertical="center" wrapText="1"/>
      <protection hidden="1"/>
    </xf>
    <xf numFmtId="165" fontId="25" fillId="0" borderId="154" xfId="0" applyNumberFormat="1" applyFont="1" applyFill="1" applyBorder="1" applyAlignment="1" applyProtection="1">
      <alignment horizontal="center" vertical="center" wrapText="1"/>
      <protection hidden="1"/>
    </xf>
    <xf numFmtId="4" fontId="25" fillId="0" borderId="173" xfId="0" applyNumberFormat="1" applyFont="1" applyFill="1" applyBorder="1" applyAlignment="1" applyProtection="1">
      <alignment vertical="center" wrapText="1"/>
      <protection hidden="1"/>
    </xf>
    <xf numFmtId="49" fontId="25" fillId="0" borderId="173" xfId="0" applyNumberFormat="1" applyFont="1" applyFill="1" applyBorder="1" applyAlignment="1" applyProtection="1">
      <alignment horizontal="center" vertical="center" wrapText="1"/>
      <protection hidden="1"/>
    </xf>
    <xf numFmtId="4" fontId="50" fillId="0" borderId="173" xfId="0" applyNumberFormat="1" applyFont="1" applyFill="1" applyBorder="1" applyAlignment="1" applyProtection="1">
      <alignment vertical="center" wrapText="1"/>
      <protection hidden="1"/>
    </xf>
    <xf numFmtId="4" fontId="50" fillId="0" borderId="174" xfId="0" applyNumberFormat="1" applyFont="1" applyFill="1" applyBorder="1" applyAlignment="1" applyProtection="1">
      <alignment vertical="center" wrapText="1"/>
      <protection hidden="1"/>
    </xf>
    <xf numFmtId="4" fontId="25" fillId="0" borderId="98" xfId="0" applyNumberFormat="1" applyFont="1" applyFill="1" applyBorder="1" applyAlignment="1" applyProtection="1">
      <alignment vertical="center" wrapText="1"/>
      <protection hidden="1"/>
    </xf>
    <xf numFmtId="4" fontId="32" fillId="0" borderId="175" xfId="0" applyNumberFormat="1" applyFont="1" applyFill="1" applyBorder="1" applyAlignment="1" applyProtection="1">
      <alignment horizontal="center" vertical="center" wrapText="1"/>
      <protection hidden="1"/>
    </xf>
    <xf numFmtId="4" fontId="32" fillId="0" borderId="175" xfId="0" applyNumberFormat="1" applyFont="1" applyFill="1" applyBorder="1" applyAlignment="1" applyProtection="1">
      <alignment vertical="center" wrapText="1"/>
      <protection hidden="1"/>
    </xf>
    <xf numFmtId="49" fontId="32" fillId="0" borderId="175" xfId="0" applyNumberFormat="1" applyFont="1" applyFill="1" applyBorder="1" applyAlignment="1" applyProtection="1">
      <alignment horizontal="center" vertical="center" wrapText="1"/>
      <protection hidden="1"/>
    </xf>
    <xf numFmtId="4" fontId="53" fillId="0" borderId="175" xfId="0" applyNumberFormat="1" applyFont="1" applyFill="1" applyBorder="1" applyAlignment="1" applyProtection="1">
      <alignment vertical="center" wrapText="1"/>
      <protection hidden="1"/>
    </xf>
    <xf numFmtId="175" fontId="128" fillId="0" borderId="175" xfId="0" applyNumberFormat="1" applyFont="1" applyFill="1" applyBorder="1" applyAlignment="1" applyProtection="1">
      <alignment vertical="center" wrapText="1"/>
      <protection hidden="1"/>
    </xf>
    <xf numFmtId="4" fontId="53" fillId="6" borderId="175" xfId="0" applyNumberFormat="1" applyFont="1" applyFill="1" applyBorder="1" applyAlignment="1" applyProtection="1">
      <alignment vertical="center" wrapText="1"/>
      <protection hidden="1"/>
    </xf>
    <xf numFmtId="4" fontId="53" fillId="0" borderId="176" xfId="0" applyNumberFormat="1" applyFont="1" applyFill="1" applyBorder="1" applyAlignment="1" applyProtection="1">
      <alignment vertical="center" wrapText="1"/>
      <protection hidden="1"/>
    </xf>
    <xf numFmtId="165" fontId="35" fillId="0" borderId="177" xfId="0" applyNumberFormat="1" applyFont="1" applyFill="1" applyBorder="1" applyAlignment="1" applyProtection="1">
      <alignment horizontal="center" vertical="center"/>
      <protection hidden="1"/>
    </xf>
    <xf numFmtId="172" fontId="62" fillId="30" borderId="178" xfId="0" applyFont="1" applyFill="1" applyBorder="1" applyAlignment="1" applyProtection="1">
      <alignment horizontal="left" vertical="center"/>
      <protection hidden="1"/>
    </xf>
    <xf numFmtId="172" fontId="38" fillId="0" borderId="179" xfId="0" applyFont="1" applyFill="1" applyBorder="1" applyAlignment="1" applyProtection="1">
      <alignment horizontal="center" vertical="center"/>
      <protection hidden="1"/>
    </xf>
    <xf numFmtId="172" fontId="38" fillId="0" borderId="180" xfId="0" applyFont="1" applyFill="1" applyBorder="1" applyAlignment="1" applyProtection="1">
      <alignment horizontal="center" vertical="center"/>
      <protection hidden="1"/>
    </xf>
    <xf numFmtId="172" fontId="38" fillId="0" borderId="181" xfId="0" applyFont="1" applyFill="1" applyBorder="1" applyAlignment="1" applyProtection="1">
      <alignment horizontal="left" vertical="center"/>
      <protection hidden="1"/>
    </xf>
    <xf numFmtId="172" fontId="32" fillId="0" borderId="182" xfId="0" applyFont="1" applyFill="1" applyBorder="1" applyAlignment="1" applyProtection="1">
      <alignment horizontal="left" vertical="center"/>
      <protection hidden="1"/>
    </xf>
    <xf numFmtId="49" fontId="38" fillId="0" borderId="179" xfId="0" applyNumberFormat="1" applyFont="1" applyFill="1" applyBorder="1" applyAlignment="1" applyProtection="1">
      <alignment horizontal="center" vertical="center"/>
      <protection hidden="1"/>
    </xf>
    <xf numFmtId="4" fontId="38" fillId="0" borderId="180" xfId="0" applyNumberFormat="1" applyFont="1" applyFill="1" applyBorder="1" applyAlignment="1" applyProtection="1">
      <alignment horizontal="right" vertical="center"/>
      <protection hidden="1"/>
    </xf>
    <xf numFmtId="4" fontId="38" fillId="0" borderId="180" xfId="0" applyNumberFormat="1" applyFont="1" applyFill="1" applyBorder="1" applyAlignment="1" applyProtection="1">
      <alignment horizontal="center" vertical="center"/>
      <protection hidden="1"/>
    </xf>
    <xf numFmtId="4" fontId="38" fillId="0" borderId="183" xfId="0" applyNumberFormat="1" applyFont="1" applyFill="1" applyBorder="1" applyAlignment="1" applyProtection="1">
      <alignment horizontal="center" vertical="center"/>
      <protection hidden="1"/>
    </xf>
    <xf numFmtId="4" fontId="117" fillId="0" borderId="183" xfId="0" applyNumberFormat="1" applyFont="1" applyFill="1" applyBorder="1" applyAlignment="1" applyProtection="1">
      <alignment vertical="center" wrapText="1"/>
      <protection hidden="1"/>
    </xf>
    <xf numFmtId="4" fontId="38" fillId="0" borderId="184" xfId="0" applyNumberFormat="1" applyFont="1" applyFill="1" applyBorder="1" applyAlignment="1" applyProtection="1">
      <alignment vertical="center" wrapText="1"/>
      <protection hidden="1"/>
    </xf>
    <xf numFmtId="4" fontId="38" fillId="0" borderId="183" xfId="0" applyNumberFormat="1" applyFont="1" applyFill="1" applyBorder="1" applyAlignment="1" applyProtection="1">
      <alignment vertical="center" wrapText="1"/>
      <protection hidden="1"/>
    </xf>
    <xf numFmtId="4" fontId="25" fillId="0" borderId="185" xfId="0" applyNumberFormat="1" applyFont="1" applyFill="1" applyBorder="1" applyAlignment="1" applyProtection="1">
      <alignment horizontal="left" vertical="center" wrapText="1"/>
      <protection hidden="1"/>
    </xf>
    <xf numFmtId="0" fontId="25" fillId="0" borderId="171" xfId="58" applyFont="1" applyFill="1" applyBorder="1" applyAlignment="1" applyProtection="1">
      <alignment horizontal="center" vertical="center"/>
      <protection hidden="1"/>
    </xf>
    <xf numFmtId="1" fontId="25" fillId="0" borderId="171" xfId="58" applyNumberFormat="1" applyFont="1" applyFill="1" applyBorder="1" applyAlignment="1" applyProtection="1">
      <alignment horizontal="center" vertical="center"/>
      <protection hidden="1"/>
    </xf>
    <xf numFmtId="0" fontId="25" fillId="0" borderId="171" xfId="58" applyFont="1" applyFill="1" applyBorder="1" applyAlignment="1" applyProtection="1">
      <alignment vertical="center"/>
      <protection hidden="1"/>
    </xf>
    <xf numFmtId="4" fontId="25" fillId="0" borderId="171" xfId="0" applyNumberFormat="1" applyFont="1" applyBorder="1" applyAlignment="1" applyProtection="1">
      <alignment vertical="center"/>
      <protection hidden="1"/>
    </xf>
    <xf numFmtId="172" fontId="25" fillId="0" borderId="171" xfId="0" applyFont="1" applyBorder="1" applyAlignment="1" applyProtection="1">
      <alignment horizontal="center" vertical="center"/>
      <protection hidden="1"/>
    </xf>
    <xf numFmtId="2" fontId="25" fillId="0" borderId="146" xfId="0" applyNumberFormat="1" applyFont="1" applyFill="1" applyBorder="1" applyAlignment="1" applyProtection="1">
      <alignment vertical="center"/>
      <protection hidden="1"/>
    </xf>
    <xf numFmtId="2" fontId="25" fillId="0" borderId="183" xfId="0" applyNumberFormat="1" applyFont="1" applyFill="1" applyBorder="1" applyAlignment="1" applyProtection="1">
      <alignment vertical="center"/>
      <protection hidden="1"/>
    </xf>
    <xf numFmtId="174" fontId="25" fillId="29" borderId="141" xfId="0" applyNumberFormat="1" applyFont="1" applyFill="1" applyBorder="1" applyAlignment="1" applyProtection="1">
      <alignment vertical="center"/>
      <protection locked="0" hidden="1"/>
    </xf>
    <xf numFmtId="174" fontId="25" fillId="29" borderId="160" xfId="0" applyNumberFormat="1" applyFont="1" applyFill="1" applyBorder="1" applyAlignment="1" applyProtection="1">
      <alignment vertical="center"/>
      <protection locked="0" hidden="1"/>
    </xf>
    <xf numFmtId="4" fontId="25" fillId="29" borderId="167" xfId="0" applyNumberFormat="1" applyFont="1" applyFill="1" applyBorder="1" applyAlignment="1" applyProtection="1">
      <alignment horizontal="right" vertical="center"/>
      <protection locked="0" hidden="1"/>
    </xf>
    <xf numFmtId="176" fontId="25" fillId="29" borderId="142" xfId="0" applyNumberFormat="1" applyFont="1" applyFill="1" applyBorder="1" applyAlignment="1" applyProtection="1">
      <alignment horizontal="right" vertical="center"/>
      <protection locked="0" hidden="1"/>
    </xf>
    <xf numFmtId="176" fontId="25" fillId="29" borderId="160" xfId="0" applyNumberFormat="1" applyFont="1" applyFill="1" applyBorder="1" applyAlignment="1" applyProtection="1">
      <alignment horizontal="right" vertical="center"/>
      <protection locked="0" hidden="1"/>
    </xf>
    <xf numFmtId="1" fontId="40" fillId="6" borderId="60" xfId="0" applyNumberFormat="1" applyFont="1" applyFill="1" applyBorder="1" applyAlignment="1" applyProtection="1">
      <alignment horizontal="center" vertical="center" wrapText="1"/>
      <protection hidden="1"/>
    </xf>
    <xf numFmtId="0" fontId="25" fillId="0" borderId="171" xfId="58" applyFont="1" applyFill="1" applyBorder="1" applyAlignment="1" applyProtection="1">
      <alignment horizontal="left" vertical="center"/>
      <protection hidden="1"/>
    </xf>
    <xf numFmtId="172" fontId="22" fillId="0" borderId="0" xfId="0" applyFont="1" applyFill="1" applyAlignment="1" applyProtection="1">
      <alignment horizontal="center" vertical="center"/>
      <protection hidden="1"/>
    </xf>
    <xf numFmtId="4" fontId="22" fillId="0" borderId="0" xfId="0" applyNumberFormat="1" applyFont="1" applyFill="1" applyAlignment="1" applyProtection="1">
      <alignment horizontal="center" vertical="center"/>
      <protection hidden="1"/>
    </xf>
    <xf numFmtId="4" fontId="125" fillId="0" borderId="0" xfId="0" applyNumberFormat="1" applyFont="1" applyFill="1" applyAlignment="1" applyProtection="1">
      <alignment horizontal="center" vertical="center" wrapText="1"/>
      <protection hidden="1"/>
    </xf>
    <xf numFmtId="172" fontId="92" fillId="0" borderId="0" xfId="0" applyFont="1" applyFill="1" applyAlignment="1" applyProtection="1">
      <alignment horizontal="center" vertical="center"/>
      <protection hidden="1"/>
    </xf>
    <xf numFmtId="172" fontId="94" fillId="0" borderId="0" xfId="0" applyFont="1" applyFill="1" applyAlignment="1" applyProtection="1">
      <alignment horizontal="center" vertical="center"/>
      <protection hidden="1"/>
    </xf>
    <xf numFmtId="1" fontId="25" fillId="0" borderId="158" xfId="0" applyNumberFormat="1" applyFont="1" applyFill="1" applyBorder="1" applyAlignment="1" applyProtection="1">
      <alignment horizontal="left" vertical="center"/>
      <protection hidden="1"/>
    </xf>
    <xf numFmtId="172" fontId="25" fillId="0" borderId="140" xfId="0" applyFont="1" applyFill="1" applyBorder="1" applyAlignment="1" applyProtection="1">
      <alignment horizontal="left" vertical="center" indent="1"/>
      <protection hidden="1"/>
    </xf>
    <xf numFmtId="172" fontId="25" fillId="0" borderId="64" xfId="0" applyFont="1" applyFill="1" applyBorder="1" applyAlignment="1" applyProtection="1">
      <alignment horizontal="left" vertical="center" indent="1"/>
      <protection hidden="1"/>
    </xf>
    <xf numFmtId="172" fontId="25" fillId="0" borderId="11" xfId="0" applyFont="1" applyFill="1" applyBorder="1" applyAlignment="1" applyProtection="1">
      <alignment horizontal="left" vertical="center" indent="1"/>
      <protection hidden="1"/>
    </xf>
    <xf numFmtId="172" fontId="25" fillId="0" borderId="166" xfId="0" applyFont="1" applyFill="1" applyBorder="1" applyAlignment="1" applyProtection="1">
      <alignment horizontal="left" vertical="center" indent="1"/>
      <protection hidden="1"/>
    </xf>
    <xf numFmtId="172" fontId="25" fillId="0" borderId="165" xfId="0" applyFont="1" applyFill="1" applyBorder="1" applyAlignment="1" applyProtection="1">
      <alignment horizontal="left" vertical="center" indent="1"/>
      <protection hidden="1"/>
    </xf>
    <xf numFmtId="172" fontId="69" fillId="0" borderId="93" xfId="0" applyFont="1" applyFill="1" applyBorder="1" applyAlignment="1" applyProtection="1">
      <alignment vertical="center"/>
      <protection hidden="1"/>
    </xf>
    <xf numFmtId="172" fontId="25" fillId="0" borderId="0" xfId="0" applyFont="1" applyFill="1" applyBorder="1" applyAlignment="1" applyProtection="1">
      <alignment vertical="center"/>
      <protection hidden="1"/>
    </xf>
    <xf numFmtId="49" fontId="25" fillId="0" borderId="57" xfId="0" applyNumberFormat="1" applyFont="1" applyFill="1" applyBorder="1" applyAlignment="1" applyProtection="1">
      <alignment horizontal="center" vertical="center"/>
      <protection hidden="1"/>
    </xf>
    <xf numFmtId="4" fontId="40" fillId="0" borderId="57" xfId="0" applyNumberFormat="1" applyFont="1" applyFill="1" applyBorder="1" applyAlignment="1" applyProtection="1">
      <alignment horizontal="right" vertical="center"/>
      <protection hidden="1"/>
    </xf>
    <xf numFmtId="172" fontId="130" fillId="0" borderId="57" xfId="0" applyFont="1" applyFill="1" applyBorder="1" applyAlignment="1" applyProtection="1">
      <alignment horizontal="left" vertical="center"/>
      <protection hidden="1"/>
    </xf>
    <xf numFmtId="49" fontId="130" fillId="0" borderId="57" xfId="0" applyNumberFormat="1" applyFont="1" applyFill="1" applyBorder="1" applyAlignment="1" applyProtection="1">
      <alignment horizontal="center" vertical="center"/>
      <protection hidden="1"/>
    </xf>
    <xf numFmtId="172" fontId="129" fillId="0" borderId="162" xfId="0" applyFont="1" applyFill="1" applyBorder="1" applyAlignment="1" applyProtection="1">
      <alignment horizontal="left" vertical="center" indent="1"/>
      <protection hidden="1"/>
    </xf>
    <xf numFmtId="172" fontId="20" fillId="0" borderId="165" xfId="0" applyFont="1" applyFill="1" applyBorder="1" applyAlignment="1" applyProtection="1">
      <alignment horizontal="left" vertical="center" indent="1"/>
      <protection hidden="1"/>
    </xf>
    <xf numFmtId="172" fontId="20" fillId="0" borderId="167" xfId="0" applyFont="1" applyFill="1" applyBorder="1" applyAlignment="1" applyProtection="1">
      <alignment horizontal="left" vertical="center" indent="1"/>
      <protection hidden="1"/>
    </xf>
    <xf numFmtId="172" fontId="25" fillId="0" borderId="93" xfId="0" applyFont="1" applyFill="1" applyBorder="1" applyAlignment="1" applyProtection="1">
      <alignment vertical="center"/>
      <protection hidden="1"/>
    </xf>
    <xf numFmtId="4" fontId="40" fillId="0" borderId="142" xfId="0" applyNumberFormat="1" applyFont="1" applyFill="1" applyBorder="1" applyAlignment="1" applyProtection="1">
      <alignment horizontal="right" vertical="center"/>
      <protection hidden="1"/>
    </xf>
    <xf numFmtId="4" fontId="20" fillId="0" borderId="151" xfId="35" applyNumberFormat="1" applyFont="1" applyFill="1" applyBorder="1" applyAlignment="1" applyProtection="1">
      <alignment horizontal="right" vertical="center"/>
      <protection hidden="1"/>
    </xf>
    <xf numFmtId="174" fontId="20" fillId="32" borderId="151" xfId="0" applyNumberFormat="1" applyFont="1" applyFill="1" applyBorder="1" applyAlignment="1" applyProtection="1">
      <alignment horizontal="center" vertical="center"/>
      <protection locked="0" hidden="1"/>
    </xf>
    <xf numFmtId="2" fontId="20" fillId="4" borderId="151" xfId="0" applyNumberFormat="1" applyFont="1" applyFill="1" applyBorder="1" applyAlignment="1" applyProtection="1">
      <alignment horizontal="center" vertical="center"/>
      <protection locked="0" hidden="1"/>
    </xf>
    <xf numFmtId="172" fontId="103" fillId="0" borderId="148" xfId="0" applyFont="1" applyFill="1" applyBorder="1" applyAlignment="1" applyProtection="1">
      <alignment horizontal="left"/>
      <protection hidden="1"/>
    </xf>
    <xf numFmtId="2" fontId="103" fillId="0" borderId="148" xfId="0" applyNumberFormat="1" applyFont="1" applyFill="1" applyBorder="1" applyAlignment="1" applyProtection="1">
      <alignment horizontal="center" vertical="center"/>
      <protection hidden="1"/>
    </xf>
    <xf numFmtId="3" fontId="35" fillId="0" borderId="148" xfId="0" applyNumberFormat="1" applyFont="1" applyFill="1" applyBorder="1" applyAlignment="1" applyProtection="1">
      <alignment horizontal="center" vertical="center"/>
      <protection hidden="1"/>
    </xf>
    <xf numFmtId="3" fontId="78" fillId="32" borderId="148" xfId="0" applyNumberFormat="1" applyFont="1" applyFill="1" applyBorder="1" applyAlignment="1" applyProtection="1">
      <alignment horizontal="center" vertical="center"/>
      <protection hidden="1"/>
    </xf>
    <xf numFmtId="172" fontId="78" fillId="4" borderId="148" xfId="0" applyFont="1" applyFill="1" applyBorder="1" applyAlignment="1" applyProtection="1">
      <alignment horizontal="center" vertical="center"/>
      <protection hidden="1"/>
    </xf>
    <xf numFmtId="4" fontId="20" fillId="0" borderId="91" xfId="35" applyNumberFormat="1" applyFont="1" applyFill="1" applyBorder="1" applyAlignment="1" applyProtection="1">
      <alignment horizontal="right" vertical="center"/>
      <protection hidden="1"/>
    </xf>
    <xf numFmtId="174" fontId="20" fillId="32" borderId="91" xfId="0" applyNumberFormat="1" applyFont="1" applyFill="1" applyBorder="1" applyAlignment="1" applyProtection="1">
      <alignment horizontal="center" vertical="center"/>
      <protection locked="0" hidden="1"/>
    </xf>
    <xf numFmtId="2" fontId="20" fillId="4" borderId="91" xfId="0" applyNumberFormat="1" applyFont="1" applyFill="1" applyBorder="1" applyAlignment="1" applyProtection="1">
      <alignment horizontal="center" vertical="center"/>
      <protection locked="0" hidden="1"/>
    </xf>
    <xf numFmtId="172" fontId="20" fillId="0" borderId="151" xfId="0" applyFont="1" applyFill="1" applyBorder="1" applyAlignment="1" applyProtection="1">
      <alignment horizontal="left"/>
      <protection hidden="1"/>
    </xf>
    <xf numFmtId="172" fontId="20" fillId="0" borderId="151" xfId="0" applyFont="1" applyBorder="1" applyAlignment="1" applyProtection="1">
      <alignment horizontal="center"/>
      <protection hidden="1"/>
    </xf>
    <xf numFmtId="4" fontId="20" fillId="0" borderId="137" xfId="35" applyNumberFormat="1" applyFont="1" applyFill="1" applyBorder="1" applyAlignment="1" applyProtection="1">
      <alignment horizontal="right" vertical="center"/>
      <protection hidden="1"/>
    </xf>
    <xf numFmtId="2" fontId="20" fillId="32" borderId="137" xfId="0" applyNumberFormat="1" applyFont="1" applyFill="1" applyBorder="1" applyAlignment="1" applyProtection="1">
      <alignment horizontal="center" vertical="center"/>
      <protection locked="0" hidden="1"/>
    </xf>
    <xf numFmtId="2" fontId="20" fillId="4" borderId="137" xfId="0" applyNumberFormat="1" applyFont="1" applyFill="1" applyBorder="1" applyAlignment="1" applyProtection="1">
      <alignment horizontal="center" vertical="center"/>
      <protection locked="0" hidden="1"/>
    </xf>
    <xf numFmtId="0" fontId="21" fillId="0" borderId="89" xfId="56" applyFont="1" applyFill="1" applyBorder="1" applyAlignment="1" applyProtection="1">
      <alignment horizontal="center" vertical="center"/>
      <protection hidden="1"/>
    </xf>
    <xf numFmtId="0" fontId="27" fillId="0" borderId="89" xfId="56" applyFont="1" applyFill="1" applyBorder="1" applyAlignment="1" applyProtection="1">
      <alignment horizontal="center" vertical="center"/>
      <protection hidden="1"/>
    </xf>
    <xf numFmtId="0" fontId="27" fillId="0" borderId="89" xfId="56" applyFont="1" applyFill="1" applyBorder="1" applyAlignment="1" applyProtection="1">
      <alignment horizontal="left" vertical="center"/>
      <protection hidden="1"/>
    </xf>
    <xf numFmtId="0" fontId="112" fillId="0" borderId="0" xfId="56" applyFont="1" applyFill="1" applyAlignment="1" applyProtection="1">
      <alignment horizontal="left" vertical="center"/>
      <protection hidden="1"/>
    </xf>
    <xf numFmtId="167" fontId="25" fillId="0" borderId="171" xfId="0" applyNumberFormat="1" applyFont="1" applyBorder="1" applyAlignment="1" applyProtection="1">
      <alignment horizontal="center" vertical="center"/>
      <protection hidden="1"/>
    </xf>
    <xf numFmtId="4" fontId="32" fillId="0" borderId="175" xfId="0" applyNumberFormat="1" applyFont="1" applyFill="1" applyBorder="1" applyAlignment="1" applyProtection="1">
      <alignment horizontal="left" vertical="center" wrapText="1"/>
      <protection hidden="1"/>
    </xf>
    <xf numFmtId="167" fontId="25" fillId="0" borderId="64" xfId="0" applyNumberFormat="1" applyFont="1" applyFill="1" applyBorder="1" applyAlignment="1" applyProtection="1">
      <alignment horizontal="center" vertical="center"/>
      <protection hidden="1"/>
    </xf>
    <xf numFmtId="2" fontId="39" fillId="0" borderId="0" xfId="40" applyNumberFormat="1" applyFont="1" applyBorder="1" applyAlignment="1" applyProtection="1">
      <alignment vertical="top" wrapText="1"/>
      <protection hidden="1"/>
    </xf>
    <xf numFmtId="2" fontId="39" fillId="0" borderId="0" xfId="40" applyNumberFormat="1" applyFont="1" applyAlignment="1" applyProtection="1">
      <alignment vertical="center"/>
      <protection hidden="1"/>
    </xf>
    <xf numFmtId="2" fontId="31" fillId="0" borderId="0" xfId="40" applyNumberFormat="1" applyFont="1" applyFill="1" applyAlignment="1" applyProtection="1">
      <alignment vertical="center"/>
      <protection hidden="1"/>
    </xf>
    <xf numFmtId="2" fontId="78" fillId="32" borderId="89" xfId="0" applyNumberFormat="1" applyFont="1" applyFill="1" applyBorder="1" applyAlignment="1" applyProtection="1">
      <alignment horizontal="center" vertical="center"/>
      <protection hidden="1"/>
    </xf>
    <xf numFmtId="2" fontId="20" fillId="31" borderId="0" xfId="0" applyNumberFormat="1" applyFont="1" applyFill="1" applyAlignment="1" applyProtection="1">
      <alignment horizontal="center"/>
      <protection hidden="1"/>
    </xf>
    <xf numFmtId="172" fontId="25" fillId="0" borderId="194" xfId="0" applyFont="1" applyFill="1" applyBorder="1" applyAlignment="1" applyProtection="1">
      <alignment horizontal="center" vertical="center"/>
      <protection hidden="1"/>
    </xf>
    <xf numFmtId="4" fontId="25" fillId="0" borderId="195" xfId="0" applyNumberFormat="1" applyFont="1" applyFill="1" applyBorder="1" applyAlignment="1" applyProtection="1">
      <alignment vertical="center" wrapText="1"/>
      <protection hidden="1"/>
    </xf>
    <xf numFmtId="164" fontId="25" fillId="0" borderId="195" xfId="0" applyNumberFormat="1" applyFont="1" applyFill="1" applyBorder="1" applyAlignment="1" applyProtection="1">
      <alignment vertical="center" wrapText="1"/>
      <protection hidden="1"/>
    </xf>
    <xf numFmtId="165" fontId="25" fillId="0" borderId="196" xfId="0" applyNumberFormat="1" applyFont="1" applyFill="1" applyBorder="1" applyAlignment="1" applyProtection="1">
      <alignment horizontal="center" vertical="center" wrapText="1"/>
      <protection hidden="1"/>
    </xf>
    <xf numFmtId="172" fontId="25" fillId="0" borderId="197" xfId="0" applyFont="1" applyFill="1" applyBorder="1" applyAlignment="1" applyProtection="1">
      <alignment horizontal="left" vertical="center"/>
      <protection hidden="1"/>
    </xf>
    <xf numFmtId="49" fontId="25" fillId="0" borderId="197" xfId="0" applyNumberFormat="1" applyFont="1" applyFill="1" applyBorder="1" applyAlignment="1" applyProtection="1">
      <alignment horizontal="left" vertical="center"/>
      <protection hidden="1"/>
    </xf>
    <xf numFmtId="49" fontId="25" fillId="0" borderId="197" xfId="0" applyNumberFormat="1" applyFont="1" applyFill="1" applyBorder="1" applyAlignment="1" applyProtection="1">
      <alignment horizontal="center" vertical="center"/>
      <protection hidden="1"/>
    </xf>
    <xf numFmtId="166" fontId="25" fillId="0" borderId="197" xfId="0" applyNumberFormat="1" applyFont="1" applyFill="1" applyBorder="1" applyAlignment="1" applyProtection="1">
      <alignment horizontal="left" vertical="center"/>
      <protection hidden="1"/>
    </xf>
    <xf numFmtId="167" fontId="25" fillId="0" borderId="197" xfId="0" applyNumberFormat="1" applyFont="1" applyFill="1" applyBorder="1" applyAlignment="1" applyProtection="1">
      <alignment horizontal="center" vertical="center"/>
      <protection hidden="1"/>
    </xf>
    <xf numFmtId="4" fontId="25" fillId="0" borderId="197" xfId="0" applyNumberFormat="1" applyFont="1" applyFill="1" applyBorder="1" applyAlignment="1" applyProtection="1">
      <alignment horizontal="right" vertical="center"/>
      <protection hidden="1"/>
    </xf>
    <xf numFmtId="4" fontId="25" fillId="0" borderId="197" xfId="0" applyNumberFormat="1" applyFont="1" applyFill="1" applyBorder="1" applyAlignment="1" applyProtection="1">
      <alignment horizontal="center" vertical="center"/>
      <protection hidden="1"/>
    </xf>
    <xf numFmtId="166" fontId="25" fillId="0" borderId="197" xfId="0" applyNumberFormat="1" applyFont="1" applyFill="1" applyBorder="1" applyAlignment="1" applyProtection="1">
      <alignment horizontal="center" vertical="center"/>
      <protection hidden="1"/>
    </xf>
    <xf numFmtId="4" fontId="25" fillId="0" borderId="197" xfId="0" applyNumberFormat="1" applyFont="1" applyFill="1" applyBorder="1" applyAlignment="1" applyProtection="1">
      <alignment vertical="center" wrapText="1"/>
      <protection hidden="1"/>
    </xf>
    <xf numFmtId="164" fontId="25" fillId="0" borderId="197" xfId="0" applyNumberFormat="1" applyFont="1" applyFill="1" applyBorder="1" applyAlignment="1" applyProtection="1">
      <alignment vertical="center" wrapText="1"/>
      <protection hidden="1"/>
    </xf>
    <xf numFmtId="4" fontId="25" fillId="0" borderId="198" xfId="0" applyNumberFormat="1" applyFont="1" applyFill="1" applyBorder="1" applyAlignment="1" applyProtection="1">
      <alignment vertical="center" wrapText="1"/>
      <protection hidden="1"/>
    </xf>
    <xf numFmtId="172" fontId="40" fillId="6" borderId="199" xfId="0" applyFont="1" applyFill="1" applyBorder="1" applyAlignment="1" applyProtection="1">
      <alignment horizontal="center" vertical="center" textRotation="90" wrapText="1"/>
      <protection hidden="1"/>
    </xf>
    <xf numFmtId="172" fontId="25" fillId="0" borderId="200" xfId="0" applyFont="1" applyFill="1" applyBorder="1" applyAlignment="1" applyProtection="1">
      <alignment vertical="center"/>
      <protection hidden="1"/>
    </xf>
    <xf numFmtId="172" fontId="48" fillId="6" borderId="199" xfId="0" applyFont="1" applyFill="1" applyBorder="1" applyAlignment="1" applyProtection="1">
      <alignment horizontal="center" vertical="center"/>
      <protection hidden="1"/>
    </xf>
    <xf numFmtId="172" fontId="40" fillId="6" borderId="201" xfId="0" applyFont="1" applyFill="1" applyBorder="1" applyAlignment="1" applyProtection="1">
      <alignment horizontal="center" vertical="center" textRotation="90" wrapText="1"/>
      <protection hidden="1"/>
    </xf>
    <xf numFmtId="4" fontId="25" fillId="0" borderId="202" xfId="0" applyNumberFormat="1" applyFont="1" applyFill="1" applyBorder="1" applyAlignment="1" applyProtection="1">
      <alignment horizontal="center" vertical="center"/>
      <protection hidden="1"/>
    </xf>
    <xf numFmtId="172" fontId="48" fillId="6" borderId="203" xfId="0" applyFont="1" applyFill="1" applyBorder="1" applyAlignment="1" applyProtection="1">
      <alignment horizontal="center" vertical="center" textRotation="90"/>
      <protection hidden="1"/>
    </xf>
    <xf numFmtId="172" fontId="25" fillId="0" borderId="91" xfId="0" applyFont="1" applyFill="1" applyBorder="1" applyAlignment="1" applyProtection="1">
      <alignment horizontal="left" vertical="center"/>
      <protection hidden="1"/>
    </xf>
    <xf numFmtId="172" fontId="25" fillId="0" borderId="205" xfId="0" applyFont="1" applyFill="1" applyBorder="1" applyAlignment="1" applyProtection="1">
      <alignment horizontal="center" vertical="center"/>
      <protection hidden="1"/>
    </xf>
    <xf numFmtId="172" fontId="39" fillId="0" borderId="0" xfId="40" applyNumberFormat="1" applyFont="1" applyFill="1" applyBorder="1" applyAlignment="1" applyProtection="1">
      <alignment vertical="top" wrapText="1"/>
      <protection hidden="1"/>
    </xf>
    <xf numFmtId="172" fontId="26" fillId="0" borderId="0" xfId="40" applyFont="1" applyBorder="1" applyAlignment="1" applyProtection="1">
      <alignment horizontal="center" vertical="top" wrapText="1"/>
      <protection hidden="1"/>
    </xf>
    <xf numFmtId="172" fontId="105" fillId="0" borderId="0" xfId="40" applyFont="1" applyBorder="1" applyAlignment="1" applyProtection="1">
      <alignment horizontal="center" vertical="top" wrapText="1"/>
      <protection hidden="1"/>
    </xf>
    <xf numFmtId="172" fontId="39" fillId="0" borderId="0" xfId="40" applyNumberFormat="1" applyFont="1" applyFill="1" applyBorder="1" applyAlignment="1" applyProtection="1">
      <alignment vertical="center"/>
      <protection hidden="1"/>
    </xf>
    <xf numFmtId="172" fontId="26" fillId="0" borderId="0" xfId="40" applyFont="1" applyAlignment="1" applyProtection="1">
      <alignment horizontal="center" vertical="center"/>
      <protection hidden="1"/>
    </xf>
    <xf numFmtId="172" fontId="105" fillId="0" borderId="0" xfId="40" applyFont="1" applyAlignment="1" applyProtection="1">
      <alignment horizontal="center" vertical="center"/>
      <protection hidden="1"/>
    </xf>
    <xf numFmtId="172" fontId="70" fillId="0" borderId="0" xfId="40" applyNumberFormat="1" applyFont="1" applyFill="1" applyBorder="1" applyAlignment="1" applyProtection="1">
      <alignment vertical="center"/>
      <protection hidden="1"/>
    </xf>
    <xf numFmtId="172" fontId="89" fillId="0" borderId="0" xfId="40" applyFont="1" applyFill="1" applyAlignment="1" applyProtection="1">
      <alignment horizontal="center" vertical="center"/>
      <protection hidden="1"/>
    </xf>
    <xf numFmtId="172" fontId="105" fillId="0" borderId="0" xfId="40" applyFont="1" applyFill="1" applyAlignment="1" applyProtection="1">
      <alignment horizontal="center" vertical="center"/>
      <protection hidden="1"/>
    </xf>
    <xf numFmtId="1" fontId="97" fillId="4" borderId="148" xfId="0" applyNumberFormat="1" applyFont="1" applyFill="1" applyBorder="1" applyAlignment="1" applyProtection="1">
      <alignment horizontal="center" vertical="center" shrinkToFit="1"/>
      <protection hidden="1"/>
    </xf>
    <xf numFmtId="172" fontId="20" fillId="0" borderId="91" xfId="0" applyFont="1" applyFill="1" applyBorder="1" applyAlignment="1" applyProtection="1">
      <alignment horizontal="left"/>
      <protection hidden="1"/>
    </xf>
    <xf numFmtId="172" fontId="20" fillId="0" borderId="91" xfId="0" applyFont="1" applyBorder="1" applyAlignment="1" applyProtection="1">
      <alignment horizontal="center"/>
      <protection hidden="1"/>
    </xf>
    <xf numFmtId="172" fontId="79" fillId="0" borderId="0" xfId="0" applyFont="1" applyFill="1" applyAlignment="1" applyProtection="1">
      <alignment horizontal="center"/>
      <protection hidden="1"/>
    </xf>
    <xf numFmtId="172" fontId="23" fillId="0" borderId="0" xfId="0" applyNumberFormat="1" applyFont="1" applyFill="1" applyBorder="1" applyAlignment="1" applyProtection="1">
      <alignment horizontal="center" vertical="center"/>
      <protection hidden="1"/>
    </xf>
    <xf numFmtId="172" fontId="100" fillId="0" borderId="0" xfId="0" applyFont="1" applyFill="1" applyAlignment="1" applyProtection="1">
      <alignment horizontal="center"/>
      <protection hidden="1"/>
    </xf>
    <xf numFmtId="16" fontId="100" fillId="0" borderId="0" xfId="0" applyNumberFormat="1" applyFont="1" applyFill="1" applyAlignment="1" applyProtection="1">
      <alignment horizontal="center"/>
      <protection hidden="1"/>
    </xf>
    <xf numFmtId="172" fontId="103" fillId="0" borderId="137" xfId="0" applyFont="1" applyFill="1" applyBorder="1" applyAlignment="1" applyProtection="1">
      <alignment horizontal="left"/>
      <protection hidden="1"/>
    </xf>
    <xf numFmtId="172" fontId="20" fillId="0" borderId="137" xfId="0" applyFont="1" applyBorder="1" applyAlignment="1" applyProtection="1">
      <alignment horizontal="center"/>
      <protection hidden="1"/>
    </xf>
    <xf numFmtId="172" fontId="129" fillId="0" borderId="63" xfId="0" applyFont="1" applyFill="1" applyBorder="1" applyAlignment="1" applyProtection="1">
      <alignment vertical="center"/>
      <protection hidden="1"/>
    </xf>
    <xf numFmtId="172" fontId="42" fillId="0" borderId="54" xfId="0" applyFont="1" applyFill="1" applyBorder="1" applyAlignment="1" applyProtection="1">
      <alignment horizontal="center" vertical="center" textRotation="90" wrapText="1"/>
      <protection hidden="1"/>
    </xf>
    <xf numFmtId="172" fontId="42" fillId="0" borderId="49" xfId="0" applyFont="1" applyFill="1" applyBorder="1" applyAlignment="1" applyProtection="1">
      <alignment horizontal="left" vertical="center" wrapText="1"/>
      <protection hidden="1"/>
    </xf>
    <xf numFmtId="167" fontId="42" fillId="0" borderId="49" xfId="0" applyNumberFormat="1" applyFont="1" applyFill="1" applyBorder="1" applyAlignment="1" applyProtection="1">
      <alignment horizontal="center" vertical="center" textRotation="90" wrapText="1" shrinkToFit="1"/>
      <protection hidden="1"/>
    </xf>
    <xf numFmtId="172" fontId="42" fillId="4" borderId="49" xfId="0" applyFont="1" applyFill="1" applyBorder="1" applyAlignment="1" applyProtection="1">
      <alignment horizontal="center" vertical="center" wrapText="1"/>
      <protection hidden="1"/>
    </xf>
    <xf numFmtId="172" fontId="25" fillId="0" borderId="64" xfId="0" applyFont="1" applyFill="1" applyBorder="1" applyAlignment="1" applyProtection="1">
      <alignment vertical="center"/>
      <protection hidden="1"/>
    </xf>
    <xf numFmtId="172" fontId="20" fillId="0" borderId="187" xfId="0" applyFont="1" applyFill="1" applyBorder="1" applyAlignment="1" applyProtection="1">
      <alignment vertical="center"/>
      <protection hidden="1"/>
    </xf>
    <xf numFmtId="172" fontId="129" fillId="0" borderId="187" xfId="0" applyFont="1" applyFill="1" applyBorder="1" applyAlignment="1" applyProtection="1">
      <alignment vertical="center"/>
      <protection hidden="1"/>
    </xf>
    <xf numFmtId="172" fontId="25" fillId="0" borderId="186" xfId="0" applyFont="1" applyFill="1" applyBorder="1" applyAlignment="1" applyProtection="1">
      <alignment horizontal="left" vertical="center"/>
      <protection hidden="1"/>
    </xf>
    <xf numFmtId="167" fontId="25" fillId="0" borderId="186" xfId="0" applyNumberFormat="1" applyFont="1" applyFill="1" applyBorder="1" applyAlignment="1" applyProtection="1">
      <alignment horizontal="center" vertical="center"/>
      <protection hidden="1"/>
    </xf>
    <xf numFmtId="4" fontId="25" fillId="0" borderId="215" xfId="0" applyNumberFormat="1" applyFont="1" applyFill="1" applyBorder="1" applyAlignment="1" applyProtection="1">
      <alignment horizontal="right" vertical="center"/>
      <protection hidden="1"/>
    </xf>
    <xf numFmtId="172" fontId="25" fillId="0" borderId="186" xfId="0" applyFont="1" applyFill="1" applyBorder="1" applyAlignment="1" applyProtection="1">
      <alignment vertical="center"/>
      <protection hidden="1"/>
    </xf>
    <xf numFmtId="172" fontId="25" fillId="0" borderId="217" xfId="0" applyFont="1" applyFill="1" applyBorder="1" applyAlignment="1" applyProtection="1">
      <alignment horizontal="left" vertical="center"/>
      <protection hidden="1"/>
    </xf>
    <xf numFmtId="167" fontId="25" fillId="0" borderId="217" xfId="0" applyNumberFormat="1" applyFont="1" applyFill="1" applyBorder="1" applyAlignment="1" applyProtection="1">
      <alignment horizontal="center" vertical="center"/>
      <protection hidden="1"/>
    </xf>
    <xf numFmtId="4" fontId="25" fillId="0" borderId="218" xfId="0" applyNumberFormat="1" applyFont="1" applyFill="1" applyBorder="1" applyAlignment="1" applyProtection="1">
      <alignment horizontal="right" vertical="center"/>
      <protection hidden="1"/>
    </xf>
    <xf numFmtId="4" fontId="25" fillId="0" borderId="186" xfId="0" applyNumberFormat="1" applyFont="1" applyFill="1" applyBorder="1" applyAlignment="1" applyProtection="1">
      <alignment horizontal="right" vertical="center"/>
      <protection hidden="1"/>
    </xf>
    <xf numFmtId="172" fontId="20" fillId="0" borderId="187" xfId="0" applyFont="1" applyFill="1" applyBorder="1" applyAlignment="1" applyProtection="1">
      <alignment horizontal="left" vertical="center"/>
      <protection hidden="1"/>
    </xf>
    <xf numFmtId="172" fontId="69" fillId="0" borderId="219" xfId="0" applyFont="1" applyFill="1" applyBorder="1" applyAlignment="1" applyProtection="1">
      <alignment vertical="center"/>
      <protection hidden="1"/>
    </xf>
    <xf numFmtId="172" fontId="25" fillId="0" borderId="220" xfId="0" applyFont="1" applyFill="1" applyBorder="1" applyAlignment="1" applyProtection="1">
      <alignment vertical="center"/>
      <protection hidden="1"/>
    </xf>
    <xf numFmtId="167" fontId="25" fillId="0" borderId="221" xfId="0" applyNumberFormat="1" applyFont="1" applyFill="1" applyBorder="1" applyAlignment="1" applyProtection="1">
      <alignment horizontal="center" vertical="center"/>
      <protection hidden="1"/>
    </xf>
    <xf numFmtId="4" fontId="40" fillId="0" borderId="222" xfId="0" applyNumberFormat="1" applyFont="1" applyFill="1" applyBorder="1" applyAlignment="1" applyProtection="1">
      <alignment horizontal="right" vertical="center"/>
      <protection hidden="1"/>
    </xf>
    <xf numFmtId="164" fontId="25" fillId="0" borderId="186" xfId="0" applyNumberFormat="1" applyFont="1" applyFill="1" applyBorder="1" applyAlignment="1" applyProtection="1">
      <alignment horizontal="right" vertical="center"/>
      <protection hidden="1"/>
    </xf>
    <xf numFmtId="172" fontId="32" fillId="0" borderId="187" xfId="0" applyFont="1" applyFill="1" applyBorder="1" applyAlignment="1" applyProtection="1">
      <alignment vertical="center"/>
      <protection hidden="1"/>
    </xf>
    <xf numFmtId="4" fontId="40" fillId="0" borderId="215" xfId="0" applyNumberFormat="1" applyFont="1" applyFill="1" applyBorder="1" applyAlignment="1" applyProtection="1">
      <alignment horizontal="right" vertical="center"/>
      <protection hidden="1"/>
    </xf>
    <xf numFmtId="164" fontId="38" fillId="0" borderId="186" xfId="0" applyNumberFormat="1" applyFont="1" applyFill="1" applyBorder="1" applyAlignment="1" applyProtection="1">
      <alignment horizontal="right" vertical="center"/>
      <protection hidden="1"/>
    </xf>
    <xf numFmtId="167" fontId="25" fillId="0" borderId="165" xfId="0" applyNumberFormat="1" applyFont="1" applyFill="1" applyBorder="1" applyAlignment="1" applyProtection="1">
      <alignment horizontal="center" vertical="center"/>
      <protection hidden="1"/>
    </xf>
    <xf numFmtId="4" fontId="40" fillId="0" borderId="224" xfId="0" applyNumberFormat="1" applyFont="1" applyFill="1" applyBorder="1" applyAlignment="1" applyProtection="1">
      <alignment horizontal="right" vertical="center"/>
      <protection hidden="1"/>
    </xf>
    <xf numFmtId="164" fontId="38" fillId="0" borderId="165" xfId="0" applyNumberFormat="1" applyFont="1" applyFill="1" applyBorder="1" applyAlignment="1" applyProtection="1">
      <alignment horizontal="right" vertical="center"/>
      <protection hidden="1"/>
    </xf>
    <xf numFmtId="49" fontId="52" fillId="0" borderId="225" xfId="0" applyNumberFormat="1" applyFont="1" applyFill="1" applyBorder="1" applyAlignment="1" applyProtection="1">
      <alignment horizontal="center" vertical="center" wrapText="1"/>
      <protection hidden="1"/>
    </xf>
    <xf numFmtId="4" fontId="51" fillId="0" borderId="226" xfId="0" applyNumberFormat="1" applyFont="1" applyFill="1" applyBorder="1" applyAlignment="1" applyProtection="1">
      <alignment vertical="center" wrapText="1"/>
      <protection hidden="1"/>
    </xf>
    <xf numFmtId="4" fontId="51" fillId="0" borderId="227" xfId="0" applyNumberFormat="1" applyFont="1" applyFill="1" applyBorder="1" applyAlignment="1" applyProtection="1">
      <alignment vertical="center" wrapText="1"/>
      <protection hidden="1"/>
    </xf>
    <xf numFmtId="4" fontId="51" fillId="0" borderId="228" xfId="0" applyNumberFormat="1" applyFont="1" applyFill="1" applyBorder="1" applyAlignment="1" applyProtection="1">
      <alignment vertical="center" wrapText="1"/>
      <protection hidden="1"/>
    </xf>
    <xf numFmtId="4" fontId="116" fillId="0" borderId="229" xfId="35" applyNumberFormat="1" applyFont="1" applyFill="1" applyBorder="1" applyAlignment="1" applyProtection="1">
      <alignment horizontal="right" vertical="center" wrapText="1"/>
      <protection hidden="1"/>
    </xf>
    <xf numFmtId="4" fontId="116" fillId="0" borderId="230" xfId="0" applyNumberFormat="1" applyFont="1" applyFill="1" applyBorder="1" applyAlignment="1" applyProtection="1">
      <alignment horizontal="center" vertical="center" textRotation="90" wrapText="1"/>
      <protection hidden="1"/>
    </xf>
    <xf numFmtId="4" fontId="116" fillId="0" borderId="230" xfId="0" applyNumberFormat="1" applyFont="1" applyFill="1" applyBorder="1" applyAlignment="1" applyProtection="1">
      <alignment horizontal="center" vertical="center" wrapText="1"/>
      <protection hidden="1"/>
    </xf>
    <xf numFmtId="4" fontId="116" fillId="0" borderId="230" xfId="0" applyNumberFormat="1" applyFont="1" applyFill="1" applyBorder="1" applyAlignment="1" applyProtection="1">
      <alignment vertical="center" wrapText="1"/>
      <protection hidden="1"/>
    </xf>
    <xf numFmtId="4" fontId="116" fillId="0" borderId="230" xfId="35" applyNumberFormat="1" applyFont="1" applyFill="1" applyBorder="1" applyAlignment="1" applyProtection="1">
      <alignment horizontal="right" vertical="center" wrapText="1"/>
      <protection hidden="1"/>
    </xf>
    <xf numFmtId="4" fontId="116" fillId="0" borderId="231" xfId="35" applyNumberFormat="1" applyFont="1" applyFill="1" applyBorder="1" applyAlignment="1" applyProtection="1">
      <alignment horizontal="right" vertical="center" wrapText="1"/>
      <protection hidden="1"/>
    </xf>
    <xf numFmtId="4" fontId="116" fillId="0" borderId="230" xfId="0" applyNumberFormat="1" applyFont="1" applyFill="1" applyBorder="1" applyAlignment="1" applyProtection="1">
      <alignment vertical="center"/>
      <protection hidden="1"/>
    </xf>
    <xf numFmtId="4" fontId="116" fillId="0" borderId="230" xfId="0" applyNumberFormat="1" applyFont="1" applyFill="1" applyBorder="1" applyAlignment="1" applyProtection="1">
      <alignment horizontal="right" vertical="center"/>
      <protection hidden="1"/>
    </xf>
    <xf numFmtId="4" fontId="116" fillId="0" borderId="231" xfId="0" applyNumberFormat="1" applyFont="1" applyFill="1" applyBorder="1" applyAlignment="1" applyProtection="1">
      <alignment horizontal="right" vertical="center"/>
      <protection hidden="1"/>
    </xf>
    <xf numFmtId="4" fontId="116" fillId="0" borderId="232" xfId="0" applyNumberFormat="1" applyFont="1" applyFill="1" applyBorder="1" applyAlignment="1" applyProtection="1">
      <alignment vertical="center"/>
      <protection hidden="1"/>
    </xf>
    <xf numFmtId="4" fontId="116" fillId="0" borderId="232" xfId="0" applyNumberFormat="1" applyFont="1" applyFill="1" applyBorder="1" applyAlignment="1" applyProtection="1">
      <alignment horizontal="right" vertical="center"/>
      <protection hidden="1"/>
    </xf>
    <xf numFmtId="4" fontId="116" fillId="0" borderId="233" xfId="0" applyNumberFormat="1" applyFont="1" applyFill="1" applyBorder="1" applyAlignment="1" applyProtection="1">
      <alignment horizontal="right" vertical="center"/>
      <protection hidden="1"/>
    </xf>
    <xf numFmtId="172" fontId="25" fillId="0" borderId="234" xfId="0" applyFont="1" applyFill="1" applyBorder="1" applyAlignment="1" applyProtection="1">
      <alignment horizontal="center" vertical="center"/>
      <protection hidden="1"/>
    </xf>
    <xf numFmtId="4" fontId="25" fillId="0" borderId="171" xfId="0" applyNumberFormat="1" applyFont="1" applyFill="1" applyBorder="1" applyAlignment="1" applyProtection="1">
      <alignment vertical="center"/>
      <protection hidden="1"/>
    </xf>
    <xf numFmtId="1" fontId="25" fillId="0" borderId="158" xfId="0" applyNumberFormat="1" applyFont="1" applyFill="1" applyBorder="1" applyAlignment="1" applyProtection="1">
      <alignment horizontal="left" vertical="center" indent="1"/>
      <protection hidden="1"/>
    </xf>
    <xf numFmtId="4" fontId="48" fillId="0" borderId="175" xfId="0" applyNumberFormat="1" applyFont="1" applyFill="1" applyBorder="1" applyAlignment="1" applyProtection="1">
      <alignment vertical="center" wrapText="1"/>
      <protection hidden="1"/>
    </xf>
    <xf numFmtId="2" fontId="25" fillId="0" borderId="171" xfId="0" applyNumberFormat="1" applyFont="1" applyFill="1" applyBorder="1" applyAlignment="1" applyProtection="1">
      <alignment vertical="center"/>
      <protection hidden="1"/>
    </xf>
    <xf numFmtId="2" fontId="25" fillId="6" borderId="171" xfId="0" applyNumberFormat="1" applyFont="1" applyFill="1" applyBorder="1" applyAlignment="1" applyProtection="1">
      <alignment vertical="center"/>
      <protection hidden="1"/>
    </xf>
    <xf numFmtId="4" fontId="25" fillId="4" borderId="171" xfId="0" applyNumberFormat="1" applyFont="1" applyFill="1" applyBorder="1" applyAlignment="1" applyProtection="1">
      <alignment vertical="center" wrapText="1"/>
      <protection hidden="1"/>
    </xf>
    <xf numFmtId="2" fontId="25" fillId="0" borderId="195" xfId="0" applyNumberFormat="1" applyFont="1" applyFill="1" applyBorder="1" applyAlignment="1" applyProtection="1">
      <alignment vertical="center"/>
      <protection hidden="1"/>
    </xf>
    <xf numFmtId="2" fontId="25" fillId="0" borderId="197" xfId="0" applyNumberFormat="1" applyFont="1" applyFill="1" applyBorder="1" applyAlignment="1" applyProtection="1">
      <alignment vertical="center"/>
      <protection hidden="1"/>
    </xf>
    <xf numFmtId="0" fontId="27" fillId="0" borderId="89" xfId="56" applyFont="1" applyFill="1" applyBorder="1" applyAlignment="1" applyProtection="1">
      <alignment horizontal="left" vertical="center" wrapText="1"/>
      <protection hidden="1"/>
    </xf>
    <xf numFmtId="0" fontId="134" fillId="0" borderId="0" xfId="56" applyFont="1" applyFill="1" applyProtection="1">
      <protection hidden="1"/>
    </xf>
    <xf numFmtId="49" fontId="25" fillId="0" borderId="171" xfId="42" applyNumberFormat="1" applyFont="1" applyFill="1" applyBorder="1" applyAlignment="1" applyProtection="1">
      <alignment horizontal="center" vertical="center"/>
      <protection hidden="1"/>
    </xf>
    <xf numFmtId="165" fontId="25" fillId="0" borderId="248" xfId="0" applyNumberFormat="1" applyFont="1" applyFill="1" applyBorder="1" applyAlignment="1" applyProtection="1">
      <alignment horizontal="center" vertical="center" wrapText="1"/>
      <protection hidden="1"/>
    </xf>
    <xf numFmtId="172" fontId="25" fillId="0" borderId="195" xfId="0" applyFont="1" applyFill="1" applyBorder="1" applyAlignment="1" applyProtection="1">
      <alignment horizontal="left" vertical="center"/>
      <protection hidden="1"/>
    </xf>
    <xf numFmtId="0" fontId="25" fillId="0" borderId="195" xfId="58" applyFont="1" applyFill="1" applyBorder="1" applyAlignment="1" applyProtection="1">
      <alignment horizontal="left" vertical="center"/>
      <protection hidden="1"/>
    </xf>
    <xf numFmtId="0" fontId="25" fillId="0" borderId="195" xfId="58" applyFont="1" applyFill="1" applyBorder="1" applyAlignment="1" applyProtection="1">
      <alignment horizontal="center" vertical="center"/>
      <protection hidden="1"/>
    </xf>
    <xf numFmtId="1" fontId="25" fillId="0" borderId="195" xfId="58" applyNumberFormat="1" applyFont="1" applyFill="1" applyBorder="1" applyAlignment="1" applyProtection="1">
      <alignment horizontal="center" vertical="center"/>
      <protection hidden="1"/>
    </xf>
    <xf numFmtId="0" fontId="25" fillId="0" borderId="195" xfId="58" applyFont="1" applyFill="1" applyBorder="1" applyAlignment="1" applyProtection="1">
      <alignment vertical="center"/>
      <protection hidden="1"/>
    </xf>
    <xf numFmtId="167" fontId="25" fillId="0" borderId="195" xfId="0" applyNumberFormat="1" applyFont="1" applyBorder="1" applyAlignment="1" applyProtection="1">
      <alignment horizontal="center" vertical="center"/>
      <protection hidden="1"/>
    </xf>
    <xf numFmtId="4" fontId="25" fillId="0" borderId="195" xfId="0" applyNumberFormat="1" applyFont="1" applyBorder="1" applyAlignment="1" applyProtection="1">
      <alignment vertical="center"/>
      <protection hidden="1"/>
    </xf>
    <xf numFmtId="172" fontId="25" fillId="0" borderId="195" xfId="0" applyFont="1" applyBorder="1" applyAlignment="1" applyProtection="1">
      <alignment horizontal="center" vertical="center"/>
      <protection hidden="1"/>
    </xf>
    <xf numFmtId="49" fontId="25" fillId="0" borderId="195" xfId="42" applyNumberFormat="1" applyFont="1" applyFill="1" applyBorder="1" applyAlignment="1" applyProtection="1">
      <alignment horizontal="center" vertical="center"/>
      <protection hidden="1"/>
    </xf>
    <xf numFmtId="0" fontId="25" fillId="0" borderId="195" xfId="0" applyNumberFormat="1" applyFont="1" applyFill="1" applyBorder="1" applyAlignment="1" applyProtection="1">
      <alignment vertical="center" wrapText="1"/>
      <protection hidden="1"/>
    </xf>
    <xf numFmtId="4" fontId="25" fillId="0" borderId="249" xfId="0" applyNumberFormat="1" applyFont="1" applyFill="1" applyBorder="1" applyAlignment="1" applyProtection="1">
      <alignment vertical="center" wrapText="1"/>
      <protection hidden="1"/>
    </xf>
    <xf numFmtId="172" fontId="25" fillId="0" borderId="250" xfId="0" applyFont="1" applyFill="1" applyBorder="1" applyAlignment="1" applyProtection="1">
      <alignment horizontal="left" vertical="center"/>
      <protection hidden="1"/>
    </xf>
    <xf numFmtId="0" fontId="25" fillId="0" borderId="250" xfId="58" applyFont="1" applyFill="1" applyBorder="1" applyAlignment="1" applyProtection="1">
      <alignment horizontal="left" vertical="center"/>
      <protection hidden="1"/>
    </xf>
    <xf numFmtId="0" fontId="25" fillId="0" borderId="250" xfId="58" applyFont="1" applyFill="1" applyBorder="1" applyAlignment="1" applyProtection="1">
      <alignment horizontal="center" vertical="center"/>
      <protection hidden="1"/>
    </xf>
    <xf numFmtId="1" fontId="25" fillId="0" borderId="250" xfId="58" applyNumberFormat="1" applyFont="1" applyFill="1" applyBorder="1" applyAlignment="1" applyProtection="1">
      <alignment horizontal="center" vertical="center"/>
      <protection hidden="1"/>
    </xf>
    <xf numFmtId="0" fontId="25" fillId="0" borderId="250" xfId="58" applyFont="1" applyFill="1" applyBorder="1" applyAlignment="1" applyProtection="1">
      <alignment vertical="center"/>
      <protection hidden="1"/>
    </xf>
    <xf numFmtId="167" fontId="25" fillId="0" borderId="250" xfId="0" applyNumberFormat="1" applyFont="1" applyFill="1" applyBorder="1" applyAlignment="1" applyProtection="1">
      <alignment horizontal="center" vertical="center"/>
      <protection hidden="1"/>
    </xf>
    <xf numFmtId="4" fontId="25" fillId="0" borderId="250" xfId="0" applyNumberFormat="1" applyFont="1" applyFill="1" applyBorder="1" applyAlignment="1" applyProtection="1">
      <alignment vertical="center"/>
      <protection hidden="1"/>
    </xf>
    <xf numFmtId="172" fontId="25" fillId="0" borderId="250" xfId="0" applyFont="1" applyFill="1" applyBorder="1" applyAlignment="1" applyProtection="1">
      <alignment horizontal="center" vertical="center"/>
      <protection hidden="1"/>
    </xf>
    <xf numFmtId="49" fontId="25" fillId="0" borderId="250" xfId="42" applyNumberFormat="1" applyFont="1" applyFill="1" applyBorder="1" applyAlignment="1" applyProtection="1">
      <alignment horizontal="center" vertical="center"/>
      <protection hidden="1"/>
    </xf>
    <xf numFmtId="0" fontId="25" fillId="0" borderId="250" xfId="0" applyNumberFormat="1" applyFont="1" applyFill="1" applyBorder="1" applyAlignment="1" applyProtection="1">
      <alignment vertical="center" wrapText="1"/>
      <protection hidden="1"/>
    </xf>
    <xf numFmtId="4" fontId="25" fillId="0" borderId="250" xfId="0" applyNumberFormat="1" applyFont="1" applyFill="1" applyBorder="1" applyAlignment="1" applyProtection="1">
      <alignment vertical="center" wrapText="1"/>
      <protection hidden="1"/>
    </xf>
    <xf numFmtId="2" fontId="25" fillId="0" borderId="250" xfId="0" applyNumberFormat="1" applyFont="1" applyFill="1" applyBorder="1" applyAlignment="1" applyProtection="1">
      <alignment vertical="center"/>
      <protection hidden="1"/>
    </xf>
    <xf numFmtId="164" fontId="25" fillId="0" borderId="250" xfId="0" applyNumberFormat="1" applyFont="1" applyFill="1" applyBorder="1" applyAlignment="1" applyProtection="1">
      <alignment vertical="center" wrapText="1"/>
      <protection hidden="1"/>
    </xf>
    <xf numFmtId="4" fontId="25" fillId="0" borderId="251" xfId="0" applyNumberFormat="1" applyFont="1" applyFill="1" applyBorder="1" applyAlignment="1" applyProtection="1">
      <alignment vertical="center" wrapText="1"/>
      <protection hidden="1"/>
    </xf>
    <xf numFmtId="165" fontId="25" fillId="0" borderId="252" xfId="0" applyNumberFormat="1" applyFont="1" applyFill="1" applyBorder="1" applyAlignment="1" applyProtection="1">
      <alignment horizontal="center" vertical="center" wrapText="1"/>
      <protection hidden="1"/>
    </xf>
    <xf numFmtId="177" fontId="25" fillId="0" borderId="250" xfId="238" applyFont="1" applyFill="1" applyBorder="1" applyAlignment="1" applyProtection="1">
      <alignment horizontal="left" vertical="center"/>
      <protection hidden="1"/>
    </xf>
    <xf numFmtId="2" fontId="25" fillId="6" borderId="250" xfId="0" applyNumberFormat="1" applyFont="1" applyFill="1" applyBorder="1" applyAlignment="1" applyProtection="1">
      <alignment vertical="center"/>
      <protection hidden="1"/>
    </xf>
    <xf numFmtId="4" fontId="25" fillId="4" borderId="250" xfId="0" applyNumberFormat="1" applyFont="1" applyFill="1" applyBorder="1" applyAlignment="1" applyProtection="1">
      <alignment vertical="center" wrapText="1"/>
      <protection hidden="1"/>
    </xf>
    <xf numFmtId="49" fontId="25" fillId="0" borderId="250" xfId="58" applyNumberFormat="1" applyFont="1" applyFill="1" applyBorder="1" applyAlignment="1" applyProtection="1">
      <alignment horizontal="center" vertical="center"/>
      <protection hidden="1"/>
    </xf>
    <xf numFmtId="167" fontId="25" fillId="0" borderId="250" xfId="0" applyNumberFormat="1" applyFont="1" applyBorder="1" applyAlignment="1" applyProtection="1">
      <alignment horizontal="center" vertical="center"/>
      <protection hidden="1"/>
    </xf>
    <xf numFmtId="172" fontId="25" fillId="0" borderId="208" xfId="0" applyFont="1" applyFill="1" applyBorder="1" applyAlignment="1" applyProtection="1">
      <alignment vertical="center"/>
      <protection hidden="1"/>
    </xf>
    <xf numFmtId="172" fontId="25" fillId="0" borderId="92" xfId="0" applyFont="1" applyFill="1" applyBorder="1" applyAlignment="1" applyProtection="1">
      <alignment vertical="center"/>
      <protection hidden="1"/>
    </xf>
    <xf numFmtId="172" fontId="25" fillId="0" borderId="96" xfId="0" applyFont="1" applyFill="1" applyBorder="1" applyAlignment="1" applyProtection="1">
      <alignment vertical="center"/>
      <protection hidden="1"/>
    </xf>
    <xf numFmtId="172" fontId="40" fillId="0" borderId="207" xfId="0" applyFont="1" applyFill="1" applyBorder="1" applyAlignment="1" applyProtection="1">
      <alignment vertical="center"/>
      <protection hidden="1"/>
    </xf>
    <xf numFmtId="172" fontId="40" fillId="0" borderId="92" xfId="0" applyFont="1" applyFill="1" applyBorder="1" applyAlignment="1" applyProtection="1">
      <alignment vertical="center"/>
      <protection hidden="1"/>
    </xf>
    <xf numFmtId="9" fontId="25" fillId="0" borderId="223" xfId="0" applyNumberFormat="1" applyFont="1" applyFill="1" applyBorder="1" applyAlignment="1" applyProtection="1">
      <alignment vertical="center"/>
      <protection hidden="1"/>
    </xf>
    <xf numFmtId="172" fontId="42" fillId="0" borderId="254" xfId="0" applyFont="1" applyFill="1" applyBorder="1" applyAlignment="1" applyProtection="1">
      <alignment horizontal="center" vertical="center" wrapText="1"/>
      <protection hidden="1"/>
    </xf>
    <xf numFmtId="4" fontId="53" fillId="0" borderId="255" xfId="0" applyNumberFormat="1" applyFont="1" applyFill="1" applyBorder="1" applyAlignment="1" applyProtection="1">
      <alignment vertical="center" wrapText="1"/>
      <protection hidden="1"/>
    </xf>
    <xf numFmtId="4" fontId="25" fillId="0" borderId="256" xfId="0" applyNumberFormat="1" applyFont="1" applyFill="1" applyBorder="1" applyAlignment="1" applyProtection="1">
      <alignment horizontal="left" vertical="center" wrapText="1"/>
      <protection hidden="1"/>
    </xf>
    <xf numFmtId="172" fontId="20" fillId="0" borderId="0" xfId="0" applyFont="1" applyFill="1" applyBorder="1" applyAlignment="1" applyProtection="1">
      <alignment horizontal="left" vertical="center"/>
      <protection hidden="1"/>
    </xf>
    <xf numFmtId="2" fontId="115" fillId="0" borderId="257" xfId="56" applyNumberFormat="1" applyFont="1" applyFill="1" applyBorder="1" applyAlignment="1" applyProtection="1">
      <alignment horizontal="center" vertical="center" wrapText="1"/>
      <protection hidden="1"/>
    </xf>
    <xf numFmtId="0" fontId="115" fillId="0" borderId="257" xfId="56" applyFont="1" applyFill="1" applyBorder="1" applyAlignment="1" applyProtection="1">
      <alignment horizontal="left" vertical="center"/>
      <protection hidden="1"/>
    </xf>
    <xf numFmtId="0" fontId="21" fillId="0" borderId="0" xfId="56" applyFont="1" applyBorder="1" applyAlignment="1" applyProtection="1">
      <alignment horizontal="center" vertical="center"/>
      <protection hidden="1"/>
    </xf>
    <xf numFmtId="0" fontId="27" fillId="0" borderId="0" xfId="56" applyFont="1" applyFill="1" applyBorder="1" applyAlignment="1" applyProtection="1">
      <alignment horizontal="left" vertical="center" wrapText="1"/>
      <protection hidden="1"/>
    </xf>
    <xf numFmtId="0" fontId="1" fillId="0" borderId="0" xfId="249"/>
    <xf numFmtId="0" fontId="27" fillId="0" borderId="0" xfId="56" applyFont="1" applyProtection="1">
      <protection hidden="1"/>
    </xf>
    <xf numFmtId="0" fontId="27" fillId="0" borderId="0" xfId="56" applyFont="1" applyFill="1" applyProtection="1">
      <protection hidden="1"/>
    </xf>
    <xf numFmtId="0" fontId="28" fillId="0" borderId="0" xfId="56" applyFont="1" applyAlignment="1" applyProtection="1">
      <alignment horizontal="center"/>
      <protection hidden="1"/>
    </xf>
    <xf numFmtId="0" fontId="27" fillId="0" borderId="0" xfId="56" applyFont="1" applyFill="1" applyProtection="1"/>
    <xf numFmtId="0" fontId="27" fillId="0" borderId="0" xfId="56" applyFont="1" applyProtection="1"/>
    <xf numFmtId="0" fontId="28" fillId="0" borderId="0" xfId="56" applyFont="1" applyAlignment="1" applyProtection="1">
      <alignment horizontal="center"/>
    </xf>
    <xf numFmtId="0" fontId="27" fillId="0" borderId="0" xfId="56" applyFont="1" applyFill="1" applyAlignment="1" applyProtection="1">
      <alignment horizontal="center"/>
      <protection hidden="1"/>
    </xf>
    <xf numFmtId="0" fontId="21" fillId="0" borderId="91" xfId="56" applyFont="1" applyBorder="1" applyAlignment="1">
      <alignment horizontal="center" vertical="center"/>
    </xf>
    <xf numFmtId="0" fontId="21" fillId="0" borderId="204" xfId="56" applyFont="1" applyBorder="1" applyAlignment="1">
      <alignment horizontal="center" vertical="center"/>
    </xf>
    <xf numFmtId="2" fontId="21" fillId="0" borderId="204" xfId="56" applyNumberFormat="1" applyFont="1" applyFill="1" applyBorder="1" applyAlignment="1" applyProtection="1">
      <alignment horizontal="center" vertical="center"/>
      <protection hidden="1"/>
    </xf>
    <xf numFmtId="0" fontId="21" fillId="0" borderId="204" xfId="56" applyFont="1" applyBorder="1" applyAlignment="1" applyProtection="1">
      <alignment horizontal="center" vertical="center"/>
      <protection hidden="1"/>
    </xf>
    <xf numFmtId="2" fontId="21" fillId="0" borderId="205" xfId="56" applyNumberFormat="1" applyFont="1" applyFill="1" applyBorder="1" applyAlignment="1" applyProtection="1">
      <alignment horizontal="center" vertical="center"/>
      <protection hidden="1"/>
    </xf>
    <xf numFmtId="0" fontId="27" fillId="0" borderId="91" xfId="56" applyFont="1" applyFill="1" applyBorder="1" applyAlignment="1">
      <alignment horizontal="left" vertical="center" indent="1"/>
    </xf>
    <xf numFmtId="0" fontId="27" fillId="0" borderId="204" xfId="56" applyFont="1" applyFill="1" applyBorder="1" applyAlignment="1">
      <alignment horizontal="left" vertical="center" indent="1"/>
    </xf>
    <xf numFmtId="0" fontId="27" fillId="0" borderId="204" xfId="56" applyFont="1" applyFill="1" applyBorder="1" applyAlignment="1" applyProtection="1">
      <alignment horizontal="left" vertical="center" indent="1"/>
      <protection hidden="1"/>
    </xf>
    <xf numFmtId="0" fontId="27" fillId="0" borderId="205" xfId="56" applyFont="1" applyFill="1" applyBorder="1" applyAlignment="1" applyProtection="1">
      <alignment horizontal="left" vertical="center" indent="1"/>
      <protection hidden="1"/>
    </xf>
    <xf numFmtId="0" fontId="27" fillId="0" borderId="0" xfId="56" applyFont="1" applyFill="1" applyAlignment="1" applyProtection="1">
      <alignment horizontal="center"/>
    </xf>
    <xf numFmtId="0" fontId="158" fillId="0" borderId="0" xfId="56" applyFont="1" applyFill="1" applyAlignment="1" applyProtection="1">
      <alignment horizontal="center"/>
      <protection hidden="1"/>
    </xf>
    <xf numFmtId="0" fontId="27" fillId="0" borderId="204" xfId="56" applyFont="1" applyFill="1" applyBorder="1" applyAlignment="1">
      <alignment horizontal="left" vertical="center" wrapText="1" indent="1"/>
    </xf>
    <xf numFmtId="172" fontId="25" fillId="57" borderId="250" xfId="0" applyFont="1" applyFill="1" applyBorder="1" applyAlignment="1" applyProtection="1">
      <alignment horizontal="left" vertical="center"/>
      <protection hidden="1"/>
    </xf>
    <xf numFmtId="0" fontId="25" fillId="57" borderId="250" xfId="58" applyFont="1" applyFill="1" applyBorder="1" applyAlignment="1" applyProtection="1">
      <alignment horizontal="left" vertical="center"/>
      <protection hidden="1"/>
    </xf>
    <xf numFmtId="0" fontId="25" fillId="57" borderId="250" xfId="58" applyFont="1" applyFill="1" applyBorder="1" applyAlignment="1" applyProtection="1">
      <alignment horizontal="center" vertical="center"/>
      <protection hidden="1"/>
    </xf>
    <xf numFmtId="1" fontId="25" fillId="57" borderId="250" xfId="58" applyNumberFormat="1" applyFont="1" applyFill="1" applyBorder="1" applyAlignment="1" applyProtection="1">
      <alignment horizontal="center" vertical="center"/>
      <protection hidden="1"/>
    </xf>
    <xf numFmtId="0" fontId="25" fillId="0" borderId="250" xfId="42" applyNumberFormat="1" applyFont="1" applyFill="1" applyBorder="1" applyAlignment="1" applyProtection="1">
      <alignment horizontal="center" vertical="center"/>
      <protection hidden="1"/>
    </xf>
    <xf numFmtId="172" fontId="98" fillId="0" borderId="163" xfId="0" applyFont="1" applyFill="1" applyBorder="1" applyAlignment="1" applyProtection="1">
      <alignment vertical="center" wrapText="1"/>
      <protection hidden="1"/>
    </xf>
    <xf numFmtId="172" fontId="97" fillId="0" borderId="139" xfId="0" applyFont="1" applyFill="1" applyBorder="1" applyAlignment="1" applyProtection="1">
      <alignment horizontal="right" vertical="center" wrapText="1"/>
      <protection hidden="1"/>
    </xf>
    <xf numFmtId="172" fontId="97" fillId="0" borderId="138" xfId="0" applyFont="1" applyFill="1" applyBorder="1" applyAlignment="1" applyProtection="1">
      <alignment vertical="center" wrapText="1"/>
      <protection hidden="1"/>
    </xf>
    <xf numFmtId="172" fontId="97" fillId="0" borderId="261" xfId="0" applyFont="1" applyFill="1" applyBorder="1" applyAlignment="1" applyProtection="1">
      <alignment horizontal="right" vertical="center" wrapText="1"/>
      <protection hidden="1"/>
    </xf>
    <xf numFmtId="172" fontId="97" fillId="0" borderId="258" xfId="0" applyFont="1" applyFill="1" applyBorder="1" applyAlignment="1" applyProtection="1">
      <alignment vertical="center" wrapText="1"/>
      <protection hidden="1"/>
    </xf>
    <xf numFmtId="172" fontId="98" fillId="0" borderId="261" xfId="0" applyFont="1" applyFill="1" applyBorder="1" applyAlignment="1" applyProtection="1">
      <alignment vertical="center" wrapText="1"/>
      <protection hidden="1"/>
    </xf>
    <xf numFmtId="172" fontId="98" fillId="0" borderId="258" xfId="0" applyFont="1" applyFill="1" applyBorder="1" applyAlignment="1" applyProtection="1">
      <alignment vertical="center" wrapText="1"/>
      <protection hidden="1"/>
    </xf>
    <xf numFmtId="167" fontId="160" fillId="0" borderId="250" xfId="0" applyNumberFormat="1" applyFont="1" applyFill="1" applyBorder="1" applyAlignment="1" applyProtection="1">
      <alignment horizontal="center" vertical="center"/>
      <protection hidden="1"/>
    </xf>
    <xf numFmtId="0" fontId="25" fillId="0" borderId="253" xfId="58" applyFont="1" applyFill="1" applyBorder="1" applyAlignment="1" applyProtection="1">
      <alignment vertical="center"/>
      <protection hidden="1"/>
    </xf>
    <xf numFmtId="4" fontId="25" fillId="0" borderId="259" xfId="0" applyNumberFormat="1" applyFont="1" applyFill="1" applyBorder="1" applyAlignment="1" applyProtection="1">
      <alignment vertical="center"/>
      <protection hidden="1"/>
    </xf>
    <xf numFmtId="1" fontId="25" fillId="0" borderId="204" xfId="0" applyNumberFormat="1" applyFont="1" applyFill="1" applyBorder="1" applyAlignment="1" applyProtection="1">
      <alignment horizontal="left" vertical="center"/>
      <protection hidden="1"/>
    </xf>
    <xf numFmtId="172" fontId="132" fillId="0" borderId="250" xfId="0" applyFont="1" applyFill="1" applyBorder="1" applyAlignment="1" applyProtection="1">
      <alignment horizontal="left" vertical="center"/>
      <protection hidden="1"/>
    </xf>
    <xf numFmtId="0" fontId="132" fillId="0" borderId="250" xfId="58" applyFont="1" applyFill="1" applyBorder="1" applyAlignment="1" applyProtection="1">
      <alignment horizontal="left" vertical="center"/>
      <protection hidden="1"/>
    </xf>
    <xf numFmtId="0" fontId="132" fillId="0" borderId="250" xfId="58" applyFont="1" applyFill="1" applyBorder="1" applyAlignment="1" applyProtection="1">
      <alignment horizontal="center" vertical="center"/>
      <protection hidden="1"/>
    </xf>
    <xf numFmtId="1" fontId="132" fillId="0" borderId="250" xfId="58" applyNumberFormat="1" applyFont="1" applyFill="1" applyBorder="1" applyAlignment="1" applyProtection="1">
      <alignment horizontal="center" vertical="center"/>
      <protection hidden="1"/>
    </xf>
    <xf numFmtId="177" fontId="132" fillId="0" borderId="250" xfId="238" applyFont="1" applyFill="1" applyBorder="1" applyAlignment="1" applyProtection="1">
      <alignment horizontal="left" vertical="center"/>
      <protection hidden="1"/>
    </xf>
    <xf numFmtId="0" fontId="132" fillId="0" borderId="253" xfId="58" applyFont="1" applyFill="1" applyBorder="1" applyAlignment="1" applyProtection="1">
      <alignment vertical="center"/>
      <protection hidden="1"/>
    </xf>
    <xf numFmtId="4" fontId="132" fillId="0" borderId="259" xfId="0" applyNumberFormat="1" applyFont="1" applyFill="1" applyBorder="1" applyAlignment="1" applyProtection="1">
      <alignment vertical="center"/>
      <protection hidden="1"/>
    </xf>
    <xf numFmtId="172" fontId="132" fillId="0" borderId="250" xfId="0" applyFont="1" applyFill="1" applyBorder="1" applyAlignment="1" applyProtection="1">
      <alignment horizontal="center" vertical="center"/>
      <protection hidden="1"/>
    </xf>
    <xf numFmtId="0" fontId="132" fillId="0" borderId="250" xfId="42" applyNumberFormat="1" applyFont="1" applyFill="1" applyBorder="1" applyAlignment="1" applyProtection="1">
      <alignment horizontal="center" vertical="center"/>
      <protection hidden="1"/>
    </xf>
    <xf numFmtId="0" fontId="132" fillId="0" borderId="250" xfId="0" applyNumberFormat="1" applyFont="1" applyFill="1" applyBorder="1" applyAlignment="1" applyProtection="1">
      <alignment vertical="center" wrapText="1"/>
      <protection hidden="1"/>
    </xf>
    <xf numFmtId="4" fontId="132" fillId="0" borderId="250" xfId="0" applyNumberFormat="1" applyFont="1" applyFill="1" applyBorder="1" applyAlignment="1" applyProtection="1">
      <alignment vertical="center" wrapText="1"/>
      <protection hidden="1"/>
    </xf>
    <xf numFmtId="0" fontId="25" fillId="0" borderId="250" xfId="0" applyNumberFormat="1" applyFont="1" applyFill="1" applyBorder="1" applyAlignment="1" applyProtection="1">
      <alignment horizontal="center" vertical="center" wrapText="1"/>
      <protection hidden="1"/>
    </xf>
    <xf numFmtId="1" fontId="25" fillId="0" borderId="262" xfId="0" applyNumberFormat="1" applyFont="1" applyFill="1" applyBorder="1" applyAlignment="1" applyProtection="1">
      <alignment horizontal="left" vertical="center"/>
      <protection hidden="1"/>
    </xf>
    <xf numFmtId="172" fontId="25" fillId="0" borderId="263" xfId="0" applyFont="1" applyFill="1" applyBorder="1" applyAlignment="1" applyProtection="1">
      <alignment horizontal="center" vertical="center"/>
      <protection hidden="1"/>
    </xf>
    <xf numFmtId="172" fontId="25" fillId="0" borderId="264" xfId="0" applyFont="1" applyFill="1" applyBorder="1" applyAlignment="1" applyProtection="1">
      <alignment horizontal="left" vertical="center"/>
      <protection hidden="1"/>
    </xf>
    <xf numFmtId="172" fontId="40" fillId="0" borderId="250" xfId="0" applyFont="1" applyFill="1" applyBorder="1" applyAlignment="1" applyProtection="1">
      <alignment horizontal="left" vertical="center"/>
      <protection hidden="1"/>
    </xf>
    <xf numFmtId="165" fontId="40" fillId="57" borderId="252" xfId="0" applyNumberFormat="1" applyFont="1" applyFill="1" applyBorder="1" applyAlignment="1" applyProtection="1">
      <alignment horizontal="center" vertical="center" wrapText="1"/>
      <protection hidden="1"/>
    </xf>
    <xf numFmtId="172" fontId="40" fillId="57" borderId="250" xfId="0" applyFont="1" applyFill="1" applyBorder="1" applyAlignment="1" applyProtection="1">
      <alignment horizontal="left" vertical="center"/>
      <protection hidden="1"/>
    </xf>
    <xf numFmtId="0" fontId="40" fillId="57" borderId="250" xfId="58" applyFont="1" applyFill="1" applyBorder="1" applyAlignment="1" applyProtection="1">
      <alignment horizontal="left" vertical="center"/>
      <protection hidden="1"/>
    </xf>
    <xf numFmtId="0" fontId="40" fillId="57" borderId="250" xfId="58" applyFont="1" applyFill="1" applyBorder="1" applyAlignment="1" applyProtection="1">
      <alignment horizontal="center" vertical="center"/>
      <protection hidden="1"/>
    </xf>
    <xf numFmtId="1" fontId="40" fillId="57" borderId="250" xfId="58" applyNumberFormat="1" applyFont="1" applyFill="1" applyBorder="1" applyAlignment="1" applyProtection="1">
      <alignment horizontal="center" vertical="center"/>
      <protection hidden="1"/>
    </xf>
    <xf numFmtId="172" fontId="164" fillId="0" borderId="264" xfId="0" applyFont="1" applyFill="1" applyBorder="1" applyAlignment="1" applyProtection="1">
      <alignment horizontal="left" vertical="center"/>
      <protection hidden="1"/>
    </xf>
    <xf numFmtId="4" fontId="132" fillId="0" borderId="172" xfId="0" applyNumberFormat="1" applyFont="1" applyFill="1" applyBorder="1" applyAlignment="1" applyProtection="1">
      <alignment vertical="center" wrapText="1"/>
      <protection hidden="1"/>
    </xf>
    <xf numFmtId="164" fontId="132" fillId="0" borderId="171" xfId="0" applyNumberFormat="1" applyFont="1" applyFill="1" applyBorder="1" applyAlignment="1" applyProtection="1">
      <alignment vertical="center" wrapText="1"/>
      <protection hidden="1"/>
    </xf>
    <xf numFmtId="4" fontId="117" fillId="0" borderId="171" xfId="0" applyNumberFormat="1" applyFont="1" applyFill="1" applyBorder="1" applyAlignment="1" applyProtection="1">
      <alignment vertical="center" wrapText="1"/>
      <protection hidden="1"/>
    </xf>
    <xf numFmtId="4" fontId="132" fillId="0" borderId="171" xfId="0" applyNumberFormat="1" applyFont="1" applyFill="1" applyBorder="1" applyAlignment="1" applyProtection="1">
      <alignment vertical="center" wrapText="1"/>
      <protection hidden="1"/>
    </xf>
    <xf numFmtId="172" fontId="40" fillId="0" borderId="0" xfId="0" applyFont="1" applyFill="1" applyBorder="1" applyAlignment="1" applyProtection="1">
      <alignment horizontal="center" vertical="center"/>
      <protection hidden="1"/>
    </xf>
    <xf numFmtId="0" fontId="25" fillId="0" borderId="267" xfId="0" applyNumberFormat="1" applyFont="1" applyFill="1" applyBorder="1" applyAlignment="1" applyProtection="1">
      <alignment horizontal="center" vertical="center"/>
      <protection hidden="1"/>
    </xf>
    <xf numFmtId="0" fontId="25" fillId="0" borderId="250" xfId="0" applyNumberFormat="1" applyFont="1" applyFill="1" applyBorder="1" applyAlignment="1" applyProtection="1">
      <alignment horizontal="left" vertical="center"/>
      <protection hidden="1"/>
    </xf>
    <xf numFmtId="172" fontId="25" fillId="0" borderId="251" xfId="0" applyFont="1" applyFill="1" applyBorder="1" applyAlignment="1" applyProtection="1">
      <alignment horizontal="center" vertical="center"/>
      <protection hidden="1"/>
    </xf>
    <xf numFmtId="4" fontId="40" fillId="0" borderId="0" xfId="0" applyNumberFormat="1" applyFont="1" applyFill="1" applyAlignment="1" applyProtection="1">
      <alignment vertical="center" wrapText="1"/>
      <protection hidden="1"/>
    </xf>
    <xf numFmtId="0" fontId="40" fillId="0" borderId="267" xfId="0" applyNumberFormat="1" applyFont="1" applyFill="1" applyBorder="1" applyAlignment="1" applyProtection="1">
      <alignment horizontal="center" vertical="center"/>
      <protection hidden="1"/>
    </xf>
    <xf numFmtId="0" fontId="40" fillId="0" borderId="250" xfId="0" applyNumberFormat="1" applyFont="1" applyFill="1" applyBorder="1" applyAlignment="1" applyProtection="1">
      <alignment horizontal="left" vertical="center"/>
      <protection hidden="1"/>
    </xf>
    <xf numFmtId="172" fontId="40" fillId="0" borderId="250" xfId="0" applyFont="1" applyFill="1" applyBorder="1" applyAlignment="1" applyProtection="1">
      <alignment horizontal="center" vertical="center"/>
      <protection hidden="1"/>
    </xf>
    <xf numFmtId="172" fontId="40" fillId="0" borderId="251" xfId="0" applyFont="1" applyFill="1" applyBorder="1" applyAlignment="1" applyProtection="1">
      <alignment horizontal="center" vertical="center"/>
      <protection hidden="1"/>
    </xf>
    <xf numFmtId="3" fontId="40" fillId="34" borderId="0" xfId="0" applyNumberFormat="1" applyFont="1" applyFill="1" applyAlignment="1" applyProtection="1">
      <alignment vertical="center" wrapText="1"/>
      <protection hidden="1"/>
    </xf>
    <xf numFmtId="4" fontId="40" fillId="34" borderId="0" xfId="0" applyNumberFormat="1" applyFont="1" applyFill="1" applyAlignment="1" applyProtection="1">
      <alignment vertical="center" wrapText="1"/>
      <protection hidden="1"/>
    </xf>
    <xf numFmtId="0" fontId="40" fillId="0" borderId="149" xfId="0" applyNumberFormat="1" applyFont="1" applyFill="1" applyBorder="1" applyAlignment="1" applyProtection="1">
      <alignment horizontal="center" vertical="center"/>
      <protection hidden="1"/>
    </xf>
    <xf numFmtId="0" fontId="40" fillId="0" borderId="134" xfId="0" applyNumberFormat="1" applyFont="1" applyFill="1" applyBorder="1" applyAlignment="1" applyProtection="1">
      <alignment horizontal="left" vertical="center"/>
      <protection hidden="1"/>
    </xf>
    <xf numFmtId="172" fontId="40" fillId="0" borderId="134" xfId="0" applyFont="1" applyFill="1" applyBorder="1" applyAlignment="1" applyProtection="1">
      <alignment horizontal="center" vertical="center"/>
      <protection hidden="1"/>
    </xf>
    <xf numFmtId="172" fontId="40" fillId="0" borderId="135" xfId="0" applyFont="1" applyFill="1" applyBorder="1" applyAlignment="1" applyProtection="1">
      <alignment horizontal="center" vertical="center"/>
      <protection hidden="1"/>
    </xf>
    <xf numFmtId="177" fontId="25" fillId="0" borderId="250" xfId="238" applyFont="1" applyFill="1" applyBorder="1" applyAlignment="1" applyProtection="1">
      <alignment horizontal="left" vertical="center" wrapText="1"/>
      <protection hidden="1"/>
    </xf>
    <xf numFmtId="172" fontId="25" fillId="0" borderId="161" xfId="0" applyFont="1" applyFill="1" applyBorder="1" applyAlignment="1" applyProtection="1">
      <alignment horizontal="left" vertical="center" indent="1"/>
      <protection hidden="1"/>
    </xf>
    <xf numFmtId="167" fontId="25" fillId="0" borderId="171" xfId="0" applyNumberFormat="1" applyFont="1" applyFill="1" applyBorder="1" applyAlignment="1" applyProtection="1">
      <alignment horizontal="center" vertical="center"/>
      <protection hidden="1"/>
    </xf>
    <xf numFmtId="4" fontId="96" fillId="0" borderId="0" xfId="0" applyNumberFormat="1" applyFont="1" applyFill="1" applyAlignment="1" applyProtection="1">
      <alignment horizontal="center" vertical="center" wrapText="1"/>
      <protection hidden="1"/>
    </xf>
    <xf numFmtId="4" fontId="166" fillId="0" borderId="0" xfId="0" applyNumberFormat="1" applyFont="1" applyFill="1" applyAlignment="1" applyProtection="1">
      <alignment horizontal="center" vertical="center" wrapText="1"/>
      <protection hidden="1"/>
    </xf>
    <xf numFmtId="165" fontId="132" fillId="0" borderId="252" xfId="0" applyNumberFormat="1" applyFont="1" applyFill="1" applyBorder="1" applyAlignment="1" applyProtection="1">
      <alignment horizontal="center" vertical="center" wrapText="1"/>
      <protection hidden="1"/>
    </xf>
    <xf numFmtId="2" fontId="25" fillId="0" borderId="253" xfId="0" applyNumberFormat="1" applyFont="1" applyFill="1" applyBorder="1" applyAlignment="1" applyProtection="1">
      <alignment vertical="center"/>
      <protection hidden="1"/>
    </xf>
    <xf numFmtId="2" fontId="25" fillId="0" borderId="265" xfId="0" applyNumberFormat="1" applyFont="1" applyFill="1" applyBorder="1" applyAlignment="1" applyProtection="1">
      <alignment vertical="center"/>
      <protection hidden="1"/>
    </xf>
    <xf numFmtId="4" fontId="25" fillId="0" borderId="253" xfId="0" applyNumberFormat="1" applyFont="1" applyFill="1" applyBorder="1" applyAlignment="1" applyProtection="1">
      <alignment vertical="center" wrapText="1"/>
      <protection hidden="1"/>
    </xf>
    <xf numFmtId="4" fontId="25" fillId="0" borderId="265" xfId="0" applyNumberFormat="1" applyFont="1" applyFill="1" applyBorder="1" applyAlignment="1" applyProtection="1">
      <alignment vertical="center" wrapText="1"/>
      <protection hidden="1"/>
    </xf>
    <xf numFmtId="2" fontId="132" fillId="0" borderId="171" xfId="0" applyNumberFormat="1" applyFont="1" applyFill="1" applyBorder="1" applyAlignment="1" applyProtection="1">
      <alignment vertical="center"/>
      <protection hidden="1"/>
    </xf>
    <xf numFmtId="0" fontId="160" fillId="0" borderId="250" xfId="253" applyFont="1" applyFill="1" applyBorder="1" applyAlignment="1" applyProtection="1">
      <alignment horizontal="center" vertical="center"/>
      <protection hidden="1"/>
    </xf>
    <xf numFmtId="0" fontId="25" fillId="0" borderId="204" xfId="253" applyFont="1" applyFill="1" applyBorder="1" applyAlignment="1" applyProtection="1">
      <alignment horizontal="left" vertical="center"/>
      <protection hidden="1"/>
    </xf>
    <xf numFmtId="0" fontId="163" fillId="0" borderId="250" xfId="253" applyFont="1" applyFill="1" applyBorder="1" applyAlignment="1" applyProtection="1">
      <alignment horizontal="center" vertical="center"/>
      <protection hidden="1"/>
    </xf>
    <xf numFmtId="0" fontId="162" fillId="0" borderId="204" xfId="253" applyFont="1" applyFill="1" applyBorder="1" applyAlignment="1" applyProtection="1">
      <alignment wrapText="1"/>
      <protection hidden="1"/>
    </xf>
    <xf numFmtId="0" fontId="165" fillId="0" borderId="204" xfId="253" applyFont="1" applyFill="1" applyBorder="1" applyAlignment="1" applyProtection="1">
      <alignment horizontal="left" vertical="center" wrapText="1"/>
      <protection hidden="1"/>
    </xf>
    <xf numFmtId="0" fontId="25" fillId="0" borderId="204" xfId="253" applyFont="1" applyFill="1" applyBorder="1" applyAlignment="1" applyProtection="1">
      <alignment horizontal="left" vertical="center" wrapText="1"/>
      <protection hidden="1"/>
    </xf>
    <xf numFmtId="0" fontId="40" fillId="0" borderId="204" xfId="253" applyFont="1" applyFill="1" applyBorder="1" applyAlignment="1" applyProtection="1">
      <alignment horizontal="left" vertical="center"/>
      <protection hidden="1"/>
    </xf>
    <xf numFmtId="0" fontId="159" fillId="0" borderId="204" xfId="253" applyFont="1" applyFill="1" applyBorder="1" applyAlignment="1" applyProtection="1">
      <alignment horizontal="left" vertical="center" wrapText="1"/>
      <protection hidden="1"/>
    </xf>
    <xf numFmtId="0" fontId="161" fillId="0" borderId="250" xfId="253" applyFont="1" applyFill="1" applyBorder="1" applyAlignment="1" applyProtection="1">
      <alignment horizontal="center" vertical="center"/>
      <protection hidden="1"/>
    </xf>
    <xf numFmtId="0" fontId="25" fillId="0" borderId="204" xfId="253" applyFont="1" applyFill="1" applyBorder="1" applyAlignment="1" applyProtection="1">
      <alignment horizontal="left" wrapText="1"/>
      <protection hidden="1"/>
    </xf>
    <xf numFmtId="49" fontId="25" fillId="0" borderId="251" xfId="253" applyNumberFormat="1" applyFont="1" applyBorder="1" applyAlignment="1" applyProtection="1">
      <alignment horizontal="center" vertical="center" wrapText="1"/>
      <protection hidden="1"/>
    </xf>
    <xf numFmtId="49" fontId="25" fillId="0" borderId="251" xfId="253" applyNumberFormat="1" applyFont="1" applyBorder="1" applyAlignment="1" applyProtection="1">
      <alignment horizontal="left" vertical="center" wrapText="1"/>
      <protection hidden="1"/>
    </xf>
    <xf numFmtId="0" fontId="159" fillId="0" borderId="204" xfId="253" applyFont="1" applyFill="1" applyBorder="1" applyProtection="1">
      <protection hidden="1"/>
    </xf>
    <xf numFmtId="0" fontId="159" fillId="0" borderId="204" xfId="253" applyFont="1" applyFill="1" applyBorder="1" applyAlignment="1" applyProtection="1">
      <alignment wrapText="1"/>
      <protection hidden="1"/>
    </xf>
    <xf numFmtId="0" fontId="160" fillId="0" borderId="250" xfId="92" applyFont="1" applyFill="1" applyBorder="1" applyAlignment="1" applyProtection="1">
      <alignment horizontal="center" vertical="center"/>
      <protection hidden="1"/>
    </xf>
    <xf numFmtId="0" fontId="159" fillId="0" borderId="204" xfId="253" applyFont="1" applyBorder="1" applyProtection="1">
      <protection hidden="1"/>
    </xf>
    <xf numFmtId="0" fontId="132" fillId="0" borderId="204" xfId="253" applyFont="1" applyFill="1" applyBorder="1" applyAlignment="1" applyProtection="1">
      <alignment horizontal="left"/>
      <protection hidden="1"/>
    </xf>
    <xf numFmtId="0" fontId="159" fillId="0" borderId="204" xfId="253" applyFont="1" applyFill="1" applyBorder="1" applyAlignment="1" applyProtection="1">
      <alignment horizontal="left" vertical="center"/>
      <protection hidden="1"/>
    </xf>
    <xf numFmtId="49" fontId="132" fillId="0" borderId="251" xfId="253" applyNumberFormat="1" applyFont="1" applyBorder="1" applyAlignment="1" applyProtection="1">
      <alignment horizontal="left" vertical="center" wrapText="1"/>
      <protection hidden="1"/>
    </xf>
    <xf numFmtId="0" fontId="159" fillId="0" borderId="204" xfId="253" applyFont="1" applyFill="1" applyBorder="1" applyAlignment="1" applyProtection="1">
      <alignment horizontal="left"/>
      <protection hidden="1"/>
    </xf>
    <xf numFmtId="2" fontId="25" fillId="6" borderId="250" xfId="0" applyNumberFormat="1" applyFont="1" applyFill="1" applyBorder="1" applyAlignment="1" applyProtection="1">
      <alignment vertical="center"/>
      <protection locked="0" hidden="1"/>
    </xf>
    <xf numFmtId="4" fontId="25" fillId="4" borderId="250" xfId="0" applyNumberFormat="1" applyFont="1" applyFill="1" applyBorder="1" applyAlignment="1" applyProtection="1">
      <alignment vertical="center" wrapText="1"/>
      <protection locked="0" hidden="1"/>
    </xf>
    <xf numFmtId="172" fontId="115" fillId="0" borderId="260" xfId="0" applyFont="1" applyFill="1" applyBorder="1" applyAlignment="1" applyProtection="1">
      <alignment vertical="center" wrapText="1"/>
      <protection hidden="1"/>
    </xf>
    <xf numFmtId="0" fontId="21" fillId="0" borderId="204" xfId="56" applyFont="1" applyFill="1" applyBorder="1" applyAlignment="1" applyProtection="1">
      <alignment horizontal="center" vertical="center"/>
      <protection hidden="1"/>
    </xf>
    <xf numFmtId="0" fontId="27" fillId="0" borderId="204" xfId="56" applyFont="1" applyFill="1" applyBorder="1" applyAlignment="1" applyProtection="1">
      <alignment horizontal="left" vertical="center"/>
      <protection hidden="1"/>
    </xf>
    <xf numFmtId="0" fontId="112" fillId="0" borderId="266" xfId="56" applyFont="1" applyFill="1" applyBorder="1" applyAlignment="1" applyProtection="1">
      <alignment horizontal="left"/>
      <protection hidden="1"/>
    </xf>
    <xf numFmtId="0" fontId="112" fillId="0" borderId="269" xfId="56" applyFont="1" applyFill="1" applyBorder="1" applyAlignment="1" applyProtection="1">
      <alignment horizontal="left"/>
      <protection hidden="1"/>
    </xf>
    <xf numFmtId="0" fontId="27" fillId="0" borderId="205" xfId="56" applyFont="1" applyFill="1" applyBorder="1" applyAlignment="1" applyProtection="1">
      <alignment horizontal="center" vertical="center"/>
      <protection hidden="1"/>
    </xf>
    <xf numFmtId="2" fontId="115" fillId="0" borderId="261" xfId="56" applyNumberFormat="1" applyFont="1" applyFill="1" applyBorder="1" applyAlignment="1" applyProtection="1">
      <alignment horizontal="center" vertical="center"/>
      <protection hidden="1"/>
    </xf>
    <xf numFmtId="2" fontId="115" fillId="0" borderId="268" xfId="56" applyNumberFormat="1" applyFont="1" applyFill="1" applyBorder="1" applyAlignment="1" applyProtection="1">
      <alignment horizontal="center" vertical="center"/>
      <protection hidden="1"/>
    </xf>
    <xf numFmtId="172" fontId="40" fillId="0" borderId="0" xfId="0" applyFont="1" applyFill="1" applyBorder="1" applyAlignment="1" applyProtection="1">
      <alignment horizontal="center" vertical="center"/>
      <protection hidden="1"/>
    </xf>
    <xf numFmtId="172" fontId="25" fillId="0" borderId="161" xfId="0" applyFont="1" applyFill="1" applyBorder="1" applyAlignment="1" applyProtection="1">
      <alignment horizontal="left" vertical="center" indent="1"/>
      <protection hidden="1"/>
    </xf>
    <xf numFmtId="172" fontId="25" fillId="0" borderId="186" xfId="0" applyFont="1" applyFill="1" applyBorder="1" applyAlignment="1" applyProtection="1">
      <alignment horizontal="left" vertical="center" indent="1"/>
      <protection hidden="1"/>
    </xf>
    <xf numFmtId="165" fontId="34" fillId="0" borderId="152" xfId="0" applyNumberFormat="1" applyFont="1" applyFill="1" applyBorder="1" applyAlignment="1" applyProtection="1">
      <alignment horizontal="center" vertical="center" textRotation="90"/>
      <protection hidden="1"/>
    </xf>
    <xf numFmtId="165" fontId="34" fillId="0" borderId="153" xfId="0" applyNumberFormat="1" applyFont="1" applyFill="1" applyBorder="1" applyAlignment="1" applyProtection="1">
      <alignment horizontal="center" vertical="center" textRotation="90"/>
      <protection hidden="1"/>
    </xf>
    <xf numFmtId="165" fontId="34" fillId="0" borderId="154" xfId="0" applyNumberFormat="1" applyFont="1" applyFill="1" applyBorder="1" applyAlignment="1" applyProtection="1">
      <alignment horizontal="center" vertical="center" textRotation="90"/>
      <protection hidden="1"/>
    </xf>
    <xf numFmtId="172" fontId="20" fillId="29" borderId="143" xfId="0" applyFont="1" applyFill="1" applyBorder="1" applyAlignment="1" applyProtection="1">
      <alignment horizontal="left" vertical="center"/>
      <protection locked="0" hidden="1"/>
    </xf>
    <xf numFmtId="172" fontId="20" fillId="29" borderId="144" xfId="0" applyFont="1" applyFill="1" applyBorder="1" applyAlignment="1" applyProtection="1">
      <alignment horizontal="left" vertical="center"/>
      <protection locked="0" hidden="1"/>
    </xf>
    <xf numFmtId="4" fontId="49" fillId="0" borderId="191" xfId="0" applyNumberFormat="1" applyFont="1" applyFill="1" applyBorder="1" applyAlignment="1" applyProtection="1">
      <alignment horizontal="center" vertical="center" wrapText="1"/>
      <protection hidden="1"/>
    </xf>
    <xf numFmtId="4" fontId="49" fillId="0" borderId="192" xfId="0" applyNumberFormat="1" applyFont="1" applyFill="1" applyBorder="1" applyAlignment="1" applyProtection="1">
      <alignment horizontal="center" vertical="center" wrapText="1"/>
      <protection hidden="1"/>
    </xf>
    <xf numFmtId="4" fontId="49" fillId="0" borderId="193" xfId="0" applyNumberFormat="1" applyFont="1" applyFill="1" applyBorder="1" applyAlignment="1" applyProtection="1">
      <alignment horizontal="center" vertical="center" wrapText="1"/>
      <protection hidden="1"/>
    </xf>
    <xf numFmtId="4" fontId="51" fillId="0" borderId="188" xfId="0" applyNumberFormat="1" applyFont="1" applyFill="1" applyBorder="1" applyAlignment="1" applyProtection="1">
      <alignment horizontal="center" vertical="center" wrapText="1"/>
      <protection hidden="1"/>
    </xf>
    <xf numFmtId="4" fontId="51" fillId="0" borderId="189" xfId="0" applyNumberFormat="1" applyFont="1" applyFill="1" applyBorder="1" applyAlignment="1" applyProtection="1">
      <alignment horizontal="center" vertical="center" wrapText="1"/>
      <protection hidden="1"/>
    </xf>
    <xf numFmtId="4" fontId="51" fillId="0" borderId="190" xfId="0" applyNumberFormat="1" applyFont="1" applyFill="1" applyBorder="1" applyAlignment="1" applyProtection="1">
      <alignment horizontal="center" vertical="center" wrapText="1"/>
      <protection hidden="1"/>
    </xf>
    <xf numFmtId="172" fontId="20" fillId="29" borderId="163" xfId="0" applyFont="1" applyFill="1" applyBorder="1" applyAlignment="1" applyProtection="1">
      <alignment horizontal="center" vertical="center"/>
      <protection locked="0" hidden="1"/>
    </xf>
    <xf numFmtId="172" fontId="20" fillId="29" borderId="164" xfId="0" applyFont="1" applyFill="1" applyBorder="1" applyAlignment="1" applyProtection="1">
      <alignment horizontal="center" vertical="center"/>
      <protection locked="0" hidden="1"/>
    </xf>
    <xf numFmtId="172" fontId="20" fillId="29" borderId="208" xfId="0" applyFont="1" applyFill="1" applyBorder="1" applyAlignment="1" applyProtection="1">
      <alignment horizontal="left" vertical="center"/>
      <protection locked="0" hidden="1"/>
    </xf>
    <xf numFmtId="172" fontId="20" fillId="29" borderId="209" xfId="0" applyFont="1" applyFill="1" applyBorder="1" applyAlignment="1" applyProtection="1">
      <alignment horizontal="left" vertical="center"/>
      <protection locked="0" hidden="1"/>
    </xf>
    <xf numFmtId="172" fontId="20" fillId="29" borderId="210" xfId="0" applyFont="1" applyFill="1" applyBorder="1" applyAlignment="1" applyProtection="1">
      <alignment horizontal="left" vertical="center"/>
      <protection locked="0" hidden="1"/>
    </xf>
    <xf numFmtId="172" fontId="20" fillId="29" borderId="211" xfId="0" applyFont="1" applyFill="1" applyBorder="1" applyAlignment="1" applyProtection="1">
      <alignment horizontal="left" vertical="center"/>
      <protection locked="0" hidden="1"/>
    </xf>
    <xf numFmtId="172" fontId="129" fillId="0" borderId="187" xfId="0" applyFont="1" applyFill="1" applyBorder="1" applyAlignment="1" applyProtection="1">
      <alignment horizontal="left" vertical="center" indent="1"/>
      <protection hidden="1"/>
    </xf>
    <xf numFmtId="172" fontId="129" fillId="0" borderId="186" xfId="0" applyFont="1" applyFill="1" applyBorder="1" applyAlignment="1" applyProtection="1">
      <alignment horizontal="left" vertical="center" indent="1"/>
      <protection hidden="1"/>
    </xf>
    <xf numFmtId="172" fontId="129" fillId="0" borderId="160" xfId="0" applyFont="1" applyFill="1" applyBorder="1" applyAlignment="1" applyProtection="1">
      <alignment horizontal="left" vertical="center" indent="1"/>
      <protection hidden="1"/>
    </xf>
    <xf numFmtId="172" fontId="129" fillId="0" borderId="155" xfId="0" applyFont="1" applyFill="1" applyBorder="1" applyAlignment="1" applyProtection="1">
      <alignment horizontal="left" vertical="center" wrapText="1" indent="1"/>
      <protection hidden="1"/>
    </xf>
    <xf numFmtId="172" fontId="129" fillId="0" borderId="58" xfId="0" applyFont="1" applyFill="1" applyBorder="1" applyAlignment="1" applyProtection="1">
      <alignment horizontal="left" vertical="center" wrapText="1" indent="1"/>
      <protection hidden="1"/>
    </xf>
    <xf numFmtId="172" fontId="129" fillId="0" borderId="59" xfId="0" applyFont="1" applyFill="1" applyBorder="1" applyAlignment="1" applyProtection="1">
      <alignment horizontal="left" vertical="center" wrapText="1" indent="1"/>
      <protection hidden="1"/>
    </xf>
    <xf numFmtId="172" fontId="25" fillId="0" borderId="161" xfId="0" applyFont="1" applyFill="1" applyBorder="1" applyAlignment="1" applyProtection="1">
      <alignment horizontal="center" vertical="center"/>
      <protection hidden="1"/>
    </xf>
    <xf numFmtId="172" fontId="25" fillId="0" borderId="186" xfId="0" applyFont="1" applyFill="1" applyBorder="1" applyAlignment="1" applyProtection="1">
      <alignment horizontal="center" vertical="center"/>
      <protection hidden="1"/>
    </xf>
    <xf numFmtId="172" fontId="132" fillId="0" borderId="207" xfId="0" applyFont="1" applyFill="1" applyBorder="1" applyAlignment="1" applyProtection="1">
      <alignment horizontal="center" vertical="center" wrapText="1"/>
      <protection hidden="1"/>
    </xf>
    <xf numFmtId="172" fontId="132" fillId="0" borderId="208" xfId="0" applyFont="1" applyFill="1" applyBorder="1" applyAlignment="1" applyProtection="1">
      <alignment horizontal="center" vertical="center" wrapText="1"/>
      <protection hidden="1"/>
    </xf>
    <xf numFmtId="172" fontId="132" fillId="0" borderId="206" xfId="0" applyFont="1" applyFill="1" applyBorder="1" applyAlignment="1" applyProtection="1">
      <alignment horizontal="center" vertical="center" wrapText="1"/>
      <protection hidden="1"/>
    </xf>
    <xf numFmtId="172" fontId="132" fillId="0" borderId="92" xfId="0" applyFont="1" applyFill="1" applyBorder="1" applyAlignment="1" applyProtection="1">
      <alignment horizontal="center" vertical="center" wrapText="1"/>
      <protection hidden="1"/>
    </xf>
    <xf numFmtId="172" fontId="132" fillId="0" borderId="0" xfId="0" applyFont="1" applyFill="1" applyBorder="1" applyAlignment="1" applyProtection="1">
      <alignment horizontal="center" vertical="center" wrapText="1"/>
      <protection hidden="1"/>
    </xf>
    <xf numFmtId="172" fontId="132" fillId="0" borderId="60" xfId="0" applyFont="1" applyFill="1" applyBorder="1" applyAlignment="1" applyProtection="1">
      <alignment horizontal="center" vertical="center" wrapText="1"/>
      <protection hidden="1"/>
    </xf>
    <xf numFmtId="172" fontId="132" fillId="0" borderId="96" xfId="0" applyFont="1" applyFill="1" applyBorder="1" applyAlignment="1" applyProtection="1">
      <alignment horizontal="center" vertical="center" wrapText="1"/>
      <protection hidden="1"/>
    </xf>
    <xf numFmtId="172" fontId="132" fillId="0" borderId="61" xfId="0" applyFont="1" applyFill="1" applyBorder="1" applyAlignment="1" applyProtection="1">
      <alignment horizontal="center" vertical="center" wrapText="1"/>
      <protection hidden="1"/>
    </xf>
    <xf numFmtId="172" fontId="132" fillId="0" borderId="62" xfId="0" applyFont="1" applyFill="1" applyBorder="1" applyAlignment="1" applyProtection="1">
      <alignment horizontal="center" vertical="center" wrapText="1"/>
      <protection hidden="1"/>
    </xf>
    <xf numFmtId="172" fontId="126" fillId="0" borderId="0" xfId="40" applyFont="1" applyFill="1" applyBorder="1" applyAlignment="1" applyProtection="1">
      <alignment horizontal="left" vertical="top" wrapText="1"/>
      <protection hidden="1"/>
    </xf>
    <xf numFmtId="172" fontId="125" fillId="0" borderId="207" xfId="40" applyFont="1" applyBorder="1" applyAlignment="1" applyProtection="1">
      <alignment horizontal="center" vertical="center" wrapText="1"/>
      <protection hidden="1"/>
    </xf>
    <xf numFmtId="172" fontId="125" fillId="0" borderId="208" xfId="40" applyFont="1" applyBorder="1" applyAlignment="1" applyProtection="1">
      <alignment horizontal="center" vertical="center" wrapText="1"/>
      <protection hidden="1"/>
    </xf>
    <xf numFmtId="172" fontId="125" fillId="0" borderId="206" xfId="40" applyFont="1" applyBorder="1" applyAlignment="1" applyProtection="1">
      <alignment horizontal="center" vertical="center" wrapText="1"/>
      <protection hidden="1"/>
    </xf>
    <xf numFmtId="172" fontId="125" fillId="0" borderId="92" xfId="40" applyFont="1" applyBorder="1" applyAlignment="1" applyProtection="1">
      <alignment horizontal="center" vertical="center" wrapText="1"/>
      <protection hidden="1"/>
    </xf>
    <xf numFmtId="172" fontId="125" fillId="0" borderId="0" xfId="40" applyFont="1" applyBorder="1" applyAlignment="1" applyProtection="1">
      <alignment horizontal="center" vertical="center" wrapText="1"/>
      <protection hidden="1"/>
    </xf>
    <xf numFmtId="172" fontId="125" fillId="0" borderId="60" xfId="40" applyFont="1" applyBorder="1" applyAlignment="1" applyProtection="1">
      <alignment horizontal="center" vertical="center" wrapText="1"/>
      <protection hidden="1"/>
    </xf>
    <xf numFmtId="172" fontId="125" fillId="0" borderId="96" xfId="40" applyFont="1" applyBorder="1" applyAlignment="1" applyProtection="1">
      <alignment horizontal="center" vertical="center" wrapText="1"/>
      <protection hidden="1"/>
    </xf>
    <xf numFmtId="172" fontId="125" fillId="0" borderId="61" xfId="40" applyFont="1" applyBorder="1" applyAlignment="1" applyProtection="1">
      <alignment horizontal="center" vertical="center" wrapText="1"/>
      <protection hidden="1"/>
    </xf>
    <xf numFmtId="172" fontId="125" fillId="0" borderId="62" xfId="40" applyFont="1" applyBorder="1" applyAlignment="1" applyProtection="1">
      <alignment horizontal="center" vertical="center" wrapText="1"/>
      <protection hidden="1"/>
    </xf>
    <xf numFmtId="169" fontId="22" fillId="33" borderId="91" xfId="35" applyFont="1" applyFill="1" applyBorder="1" applyAlignment="1" applyProtection="1">
      <alignment horizontal="center" vertical="center" wrapText="1"/>
      <protection hidden="1"/>
    </xf>
    <xf numFmtId="169" fontId="22" fillId="33" borderId="89" xfId="35" applyFont="1" applyFill="1" applyBorder="1" applyAlignment="1" applyProtection="1">
      <alignment horizontal="center" vertical="center" wrapText="1"/>
      <protection hidden="1"/>
    </xf>
    <xf numFmtId="172" fontId="22" fillId="4" borderId="91" xfId="0" applyFont="1" applyFill="1" applyBorder="1" applyAlignment="1" applyProtection="1">
      <alignment horizontal="center" vertical="center" wrapText="1"/>
      <protection hidden="1"/>
    </xf>
    <xf numFmtId="172" fontId="22" fillId="4" borderId="89" xfId="0" applyFont="1" applyFill="1" applyBorder="1" applyAlignment="1" applyProtection="1">
      <alignment horizontal="center" vertical="center" wrapText="1"/>
      <protection hidden="1"/>
    </xf>
    <xf numFmtId="4" fontId="22" fillId="0" borderId="136" xfId="0" applyNumberFormat="1" applyFont="1" applyFill="1" applyBorder="1" applyAlignment="1" applyProtection="1">
      <alignment horizontal="center" vertical="center" wrapText="1"/>
      <protection hidden="1"/>
    </xf>
    <xf numFmtId="4" fontId="22" fillId="0" borderId="131" xfId="0" applyNumberFormat="1" applyFont="1" applyFill="1" applyBorder="1" applyAlignment="1" applyProtection="1">
      <alignment horizontal="center" vertical="center" wrapText="1"/>
      <protection hidden="1"/>
    </xf>
    <xf numFmtId="172" fontId="20" fillId="0" borderId="0" xfId="0" applyFont="1" applyFill="1" applyBorder="1" applyAlignment="1" applyProtection="1">
      <alignment horizontal="left" vertical="center"/>
      <protection hidden="1"/>
    </xf>
    <xf numFmtId="172" fontId="25" fillId="0" borderId="216" xfId="0" applyFont="1" applyFill="1" applyBorder="1" applyAlignment="1" applyProtection="1">
      <alignment horizontal="left" vertical="center"/>
      <protection hidden="1"/>
    </xf>
    <xf numFmtId="165" fontId="34" fillId="0" borderId="212" xfId="0" applyNumberFormat="1" applyFont="1" applyFill="1" applyBorder="1" applyAlignment="1" applyProtection="1">
      <alignment horizontal="center" vertical="center" textRotation="90"/>
      <protection hidden="1"/>
    </xf>
    <xf numFmtId="172" fontId="20" fillId="29" borderId="213" xfId="0" applyFont="1" applyFill="1" applyBorder="1" applyAlignment="1" applyProtection="1">
      <alignment horizontal="left" vertical="center"/>
      <protection locked="0" hidden="1"/>
    </xf>
    <xf numFmtId="172" fontId="20" fillId="29" borderId="214" xfId="0" applyFont="1" applyFill="1" applyBorder="1" applyAlignment="1" applyProtection="1">
      <alignment horizontal="left" vertical="center"/>
      <protection locked="0" hidden="1"/>
    </xf>
    <xf numFmtId="172" fontId="20" fillId="29" borderId="163" xfId="0" applyFont="1" applyFill="1" applyBorder="1" applyAlignment="1" applyProtection="1">
      <alignment horizontal="left" vertical="center"/>
      <protection locked="0" hidden="1"/>
    </xf>
    <xf numFmtId="172" fontId="20" fillId="29" borderId="164" xfId="0" applyFont="1" applyFill="1" applyBorder="1" applyAlignment="1" applyProtection="1">
      <alignment horizontal="left" vertical="center"/>
      <protection locked="0" hidden="1"/>
    </xf>
    <xf numFmtId="172" fontId="20" fillId="29" borderId="94" xfId="0" applyFont="1" applyFill="1" applyBorder="1" applyAlignment="1" applyProtection="1">
      <alignment horizontal="left" vertical="center"/>
      <protection locked="0" hidden="1"/>
    </xf>
    <xf numFmtId="172" fontId="20" fillId="29" borderId="95" xfId="0" applyFont="1" applyFill="1" applyBorder="1" applyAlignment="1" applyProtection="1">
      <alignment horizontal="left" vertical="center"/>
      <protection locked="0" hidden="1"/>
    </xf>
    <xf numFmtId="2" fontId="32" fillId="0" borderId="207" xfId="0" applyNumberFormat="1" applyFont="1" applyFill="1" applyBorder="1" applyAlignment="1" applyProtection="1">
      <alignment horizontal="center" vertical="center" wrapText="1"/>
      <protection hidden="1"/>
    </xf>
    <xf numFmtId="2" fontId="32" fillId="0" borderId="208" xfId="0" applyNumberFormat="1" applyFont="1" applyFill="1" applyBorder="1" applyAlignment="1" applyProtection="1">
      <alignment horizontal="center" vertical="center" wrapText="1"/>
      <protection hidden="1"/>
    </xf>
    <xf numFmtId="2" fontId="32" fillId="0" borderId="206" xfId="0" applyNumberFormat="1" applyFont="1" applyFill="1" applyBorder="1" applyAlignment="1" applyProtection="1">
      <alignment horizontal="center" vertical="center" wrapText="1"/>
      <protection hidden="1"/>
    </xf>
    <xf numFmtId="2" fontId="32" fillId="0" borderId="92" xfId="0" applyNumberFormat="1" applyFont="1" applyFill="1" applyBorder="1" applyAlignment="1" applyProtection="1">
      <alignment horizontal="center" vertical="center" wrapText="1"/>
      <protection hidden="1"/>
    </xf>
    <xf numFmtId="2" fontId="32" fillId="0" borderId="0" xfId="0" applyNumberFormat="1" applyFont="1" applyFill="1" applyBorder="1" applyAlignment="1" applyProtection="1">
      <alignment horizontal="center" vertical="center" wrapText="1"/>
      <protection hidden="1"/>
    </xf>
    <xf numFmtId="2" fontId="32" fillId="0" borderId="60" xfId="0" applyNumberFormat="1" applyFont="1" applyFill="1" applyBorder="1" applyAlignment="1" applyProtection="1">
      <alignment horizontal="center" vertical="center" wrapText="1"/>
      <protection hidden="1"/>
    </xf>
    <xf numFmtId="2" fontId="32" fillId="0" borderId="96" xfId="0" applyNumberFormat="1" applyFont="1" applyFill="1" applyBorder="1" applyAlignment="1" applyProtection="1">
      <alignment horizontal="center" vertical="center" wrapText="1"/>
      <protection hidden="1"/>
    </xf>
    <xf numFmtId="2" fontId="32" fillId="0" borderId="61" xfId="0" applyNumberFormat="1" applyFont="1" applyFill="1" applyBorder="1" applyAlignment="1" applyProtection="1">
      <alignment horizontal="center" vertical="center" wrapText="1"/>
      <protection hidden="1"/>
    </xf>
    <xf numFmtId="2" fontId="32" fillId="0" borderId="62" xfId="0" applyNumberFormat="1" applyFont="1" applyFill="1" applyBorder="1" applyAlignment="1" applyProtection="1">
      <alignment horizontal="center" vertical="center" wrapText="1"/>
      <protection hidden="1"/>
    </xf>
    <xf numFmtId="172" fontId="25" fillId="0" borderId="93" xfId="0" applyFont="1" applyFill="1" applyBorder="1" applyAlignment="1" applyProtection="1">
      <alignment horizontal="left" vertical="center"/>
      <protection hidden="1"/>
    </xf>
    <xf numFmtId="172" fontId="25" fillId="0" borderId="63" xfId="0" applyFont="1" applyFill="1" applyBorder="1" applyAlignment="1" applyProtection="1">
      <alignment horizontal="left" vertical="center"/>
      <protection hidden="1"/>
    </xf>
    <xf numFmtId="172" fontId="25" fillId="0" borderId="187" xfId="0" applyFont="1" applyFill="1" applyBorder="1" applyAlignment="1" applyProtection="1">
      <alignment horizontal="left" vertical="center"/>
      <protection hidden="1"/>
    </xf>
    <xf numFmtId="172" fontId="38" fillId="0" borderId="187" xfId="0" applyFont="1" applyFill="1" applyBorder="1" applyAlignment="1" applyProtection="1">
      <alignment horizontal="left" vertical="center"/>
      <protection hidden="1"/>
    </xf>
    <xf numFmtId="4" fontId="51" fillId="0" borderId="35" xfId="0" applyNumberFormat="1" applyFont="1" applyFill="1" applyBorder="1" applyAlignment="1" applyProtection="1">
      <alignment horizontal="center" vertical="center" wrapText="1"/>
      <protection hidden="1"/>
    </xf>
    <xf numFmtId="4" fontId="51" fillId="0" borderId="55" xfId="0" applyNumberFormat="1" applyFont="1" applyFill="1" applyBorder="1" applyAlignment="1" applyProtection="1">
      <alignment horizontal="center" vertical="center" wrapText="1"/>
      <protection hidden="1"/>
    </xf>
    <xf numFmtId="4" fontId="51" fillId="0" borderId="17" xfId="0" applyNumberFormat="1" applyFont="1" applyFill="1" applyBorder="1" applyAlignment="1" applyProtection="1">
      <alignment horizontal="center" vertical="center" wrapText="1"/>
      <protection hidden="1"/>
    </xf>
    <xf numFmtId="4" fontId="49" fillId="0" borderId="132" xfId="0" applyNumberFormat="1" applyFont="1" applyFill="1" applyBorder="1" applyAlignment="1" applyProtection="1">
      <alignment horizontal="center" vertical="center" wrapText="1"/>
      <protection hidden="1"/>
    </xf>
    <xf numFmtId="4" fontId="49" fillId="0" borderId="14" xfId="0" applyNumberFormat="1" applyFont="1" applyFill="1" applyBorder="1" applyAlignment="1" applyProtection="1">
      <alignment horizontal="center" vertical="center" wrapText="1"/>
      <protection hidden="1"/>
    </xf>
    <xf numFmtId="4" fontId="49" fillId="0" borderId="133" xfId="0" applyNumberFormat="1" applyFont="1" applyFill="1" applyBorder="1" applyAlignment="1" applyProtection="1">
      <alignment horizontal="center" vertical="center" wrapText="1"/>
      <protection hidden="1"/>
    </xf>
    <xf numFmtId="172" fontId="38" fillId="0" borderId="162" xfId="0" applyFont="1" applyFill="1" applyBorder="1" applyAlignment="1" applyProtection="1">
      <alignment horizontal="left" vertical="center"/>
      <protection hidden="1"/>
    </xf>
    <xf numFmtId="172" fontId="25" fillId="0" borderId="253" xfId="0" applyFont="1" applyFill="1" applyBorder="1" applyAlignment="1" applyProtection="1">
      <alignment horizontal="left" vertical="center" wrapText="1"/>
      <protection hidden="1"/>
    </xf>
    <xf numFmtId="172" fontId="25" fillId="0" borderId="265" xfId="0" applyFont="1" applyFill="1" applyBorder="1" applyAlignment="1" applyProtection="1">
      <alignment horizontal="left" vertical="center" wrapText="1"/>
      <protection hidden="1"/>
    </xf>
    <xf numFmtId="172" fontId="25" fillId="0" borderId="266" xfId="0" applyFont="1" applyFill="1" applyBorder="1" applyAlignment="1" applyProtection="1">
      <alignment horizontal="left" vertical="center" wrapText="1"/>
      <protection hidden="1"/>
    </xf>
    <xf numFmtId="2" fontId="22" fillId="33" borderId="91" xfId="35" applyNumberFormat="1" applyFont="1" applyFill="1" applyBorder="1" applyAlignment="1" applyProtection="1">
      <alignment horizontal="center" vertical="center" wrapText="1"/>
      <protection hidden="1"/>
    </xf>
    <xf numFmtId="2" fontId="22" fillId="33" borderId="89" xfId="35" applyNumberFormat="1" applyFont="1" applyFill="1" applyBorder="1" applyAlignment="1" applyProtection="1">
      <alignment horizontal="center" vertical="center" wrapText="1"/>
      <protection hidden="1"/>
    </xf>
    <xf numFmtId="172" fontId="39" fillId="0" borderId="0" xfId="40" applyFont="1" applyBorder="1" applyAlignment="1" applyProtection="1">
      <alignment horizontal="left" vertical="top" wrapText="1"/>
      <protection hidden="1"/>
    </xf>
    <xf numFmtId="172" fontId="66" fillId="0" borderId="0" xfId="40" applyFont="1" applyBorder="1" applyAlignment="1" applyProtection="1">
      <alignment horizontal="left" vertical="top" wrapText="1"/>
      <protection hidden="1"/>
    </xf>
    <xf numFmtId="172" fontId="109" fillId="0" borderId="0" xfId="0" applyFont="1" applyBorder="1" applyAlignment="1" applyProtection="1">
      <alignment horizontal="left" vertical="center"/>
      <protection hidden="1"/>
    </xf>
    <xf numFmtId="172" fontId="59" fillId="0" borderId="105" xfId="0" applyFont="1" applyBorder="1" applyAlignment="1" applyProtection="1">
      <alignment horizontal="left" vertical="top" wrapText="1"/>
      <protection hidden="1"/>
    </xf>
    <xf numFmtId="172" fontId="59" fillId="0" borderId="106" xfId="0" applyFont="1" applyBorder="1" applyAlignment="1" applyProtection="1">
      <alignment horizontal="left" vertical="top" wrapText="1"/>
      <protection hidden="1"/>
    </xf>
    <xf numFmtId="172" fontId="59" fillId="0" borderId="109" xfId="0" applyFont="1" applyBorder="1" applyAlignment="1" applyProtection="1">
      <alignment horizontal="left" vertical="top" wrapText="1"/>
      <protection hidden="1"/>
    </xf>
    <xf numFmtId="172" fontId="59" fillId="0" borderId="15" xfId="0" applyFont="1" applyBorder="1" applyAlignment="1" applyProtection="1">
      <alignment horizontal="left" vertical="top" wrapText="1"/>
      <protection hidden="1"/>
    </xf>
    <xf numFmtId="172" fontId="25" fillId="22" borderId="107" xfId="0" applyFont="1" applyFill="1" applyBorder="1" applyAlignment="1" applyProtection="1">
      <alignment horizontal="center" vertical="center" wrapText="1"/>
      <protection hidden="1"/>
    </xf>
    <xf numFmtId="172" fontId="25" fillId="7" borderId="107" xfId="0" applyFont="1" applyFill="1" applyBorder="1" applyAlignment="1" applyProtection="1">
      <alignment horizontal="center" vertical="center" wrapText="1"/>
      <protection hidden="1"/>
    </xf>
    <xf numFmtId="172" fontId="25" fillId="7" borderId="108" xfId="0" applyFont="1" applyFill="1" applyBorder="1" applyAlignment="1" applyProtection="1">
      <alignment horizontal="center" vertical="center" wrapText="1"/>
      <protection hidden="1"/>
    </xf>
    <xf numFmtId="172" fontId="25" fillId="2" borderId="107" xfId="0" applyFont="1" applyFill="1" applyBorder="1" applyAlignment="1" applyProtection="1">
      <alignment horizontal="center" vertical="center" wrapText="1"/>
      <protection hidden="1"/>
    </xf>
    <xf numFmtId="172" fontId="31" fillId="0" borderId="123" xfId="0" applyFont="1" applyBorder="1" applyAlignment="1" applyProtection="1">
      <alignment horizontal="center" vertical="center" wrapText="1"/>
      <protection hidden="1"/>
    </xf>
    <xf numFmtId="172" fontId="31" fillId="0" borderId="124" xfId="0" applyFont="1" applyBorder="1" applyAlignment="1" applyProtection="1">
      <alignment horizontal="center" vertical="center" wrapText="1"/>
      <protection hidden="1"/>
    </xf>
    <xf numFmtId="172" fontId="31" fillId="0" borderId="125" xfId="0" applyFont="1" applyBorder="1" applyAlignment="1" applyProtection="1">
      <alignment horizontal="center" vertical="center" wrapText="1"/>
      <protection hidden="1"/>
    </xf>
    <xf numFmtId="172" fontId="20" fillId="0" borderId="99" xfId="0" applyNumberFormat="1" applyFont="1" applyBorder="1" applyAlignment="1" applyProtection="1">
      <alignment horizontal="center" vertical="center" wrapText="1"/>
      <protection hidden="1"/>
    </xf>
    <xf numFmtId="172" fontId="20" fillId="0" borderId="12" xfId="0" applyNumberFormat="1" applyFont="1" applyBorder="1" applyAlignment="1" applyProtection="1">
      <alignment horizontal="center" vertical="center" wrapText="1"/>
      <protection hidden="1"/>
    </xf>
    <xf numFmtId="172" fontId="28" fillId="0" borderId="12" xfId="0" applyNumberFormat="1" applyFont="1" applyFill="1" applyBorder="1" applyAlignment="1" applyProtection="1">
      <alignment horizontal="center" vertical="center" wrapText="1"/>
      <protection hidden="1"/>
    </xf>
    <xf numFmtId="172" fontId="28" fillId="0" borderId="31" xfId="0" applyNumberFormat="1" applyFont="1" applyFill="1" applyBorder="1" applyAlignment="1" applyProtection="1">
      <alignment horizontal="center" vertical="center" wrapText="1"/>
      <protection hidden="1"/>
    </xf>
    <xf numFmtId="172" fontId="31" fillId="0" borderId="126" xfId="0" applyFont="1" applyBorder="1" applyAlignment="1" applyProtection="1">
      <alignment horizontal="center" vertical="center" wrapText="1"/>
      <protection hidden="1"/>
    </xf>
    <xf numFmtId="172" fontId="23" fillId="0" borderId="97" xfId="0" applyFont="1" applyBorder="1" applyAlignment="1" applyProtection="1">
      <alignment horizontal="center" vertical="center" wrapText="1"/>
      <protection hidden="1"/>
    </xf>
    <xf numFmtId="172" fontId="23" fillId="0" borderId="58" xfId="0" applyFont="1" applyBorder="1" applyAlignment="1" applyProtection="1">
      <alignment horizontal="center" vertical="center" wrapText="1"/>
      <protection hidden="1"/>
    </xf>
    <xf numFmtId="172" fontId="23" fillId="0" borderId="119" xfId="0" applyFont="1" applyBorder="1" applyAlignment="1" applyProtection="1">
      <alignment horizontal="center" vertical="center" wrapText="1"/>
      <protection hidden="1"/>
    </xf>
    <xf numFmtId="172" fontId="28" fillId="0" borderId="118" xfId="0" applyNumberFormat="1" applyFont="1" applyFill="1" applyBorder="1" applyAlignment="1" applyProtection="1">
      <alignment horizontal="center" vertical="center" wrapText="1"/>
      <protection hidden="1"/>
    </xf>
    <xf numFmtId="172" fontId="23" fillId="0" borderId="12" xfId="0" applyFont="1" applyBorder="1" applyAlignment="1" applyProtection="1">
      <alignment horizontal="center" vertical="center" wrapText="1"/>
      <protection hidden="1"/>
    </xf>
    <xf numFmtId="172" fontId="27" fillId="0" borderId="109" xfId="0" applyFont="1" applyBorder="1" applyAlignment="1" applyProtection="1">
      <alignment horizontal="center" vertical="center" wrapText="1"/>
      <protection hidden="1"/>
    </xf>
    <xf numFmtId="172" fontId="27" fillId="0" borderId="15" xfId="0" applyFont="1" applyBorder="1" applyAlignment="1" applyProtection="1">
      <alignment horizontal="center" vertical="center" wrapText="1"/>
      <protection hidden="1"/>
    </xf>
    <xf numFmtId="172" fontId="27" fillId="0" borderId="35" xfId="0" applyFont="1" applyBorder="1" applyAlignment="1" applyProtection="1">
      <alignment horizontal="center" vertical="center" wrapText="1"/>
      <protection hidden="1"/>
    </xf>
    <xf numFmtId="172" fontId="27" fillId="0" borderId="120" xfId="0" applyFont="1" applyBorder="1" applyAlignment="1" applyProtection="1">
      <alignment horizontal="center" vertical="center" wrapText="1"/>
      <protection hidden="1"/>
    </xf>
    <xf numFmtId="172" fontId="27" fillId="0" borderId="121" xfId="0" applyFont="1" applyBorder="1" applyAlignment="1" applyProtection="1">
      <alignment horizontal="center" vertical="center" wrapText="1"/>
      <protection hidden="1"/>
    </xf>
    <xf numFmtId="172" fontId="27" fillId="0" borderId="122" xfId="0" applyFont="1" applyBorder="1" applyAlignment="1" applyProtection="1">
      <alignment horizontal="center" vertical="center" wrapText="1"/>
      <protection hidden="1"/>
    </xf>
    <xf numFmtId="172" fontId="30" fillId="0" borderId="0" xfId="40" applyFont="1" applyBorder="1" applyAlignment="1" applyProtection="1">
      <alignment horizontal="left" vertical="top" wrapText="1"/>
      <protection hidden="1"/>
    </xf>
    <xf numFmtId="172" fontId="23" fillId="0" borderId="59" xfId="0" applyFont="1" applyBorder="1" applyAlignment="1" applyProtection="1">
      <alignment horizontal="center" vertical="center" wrapText="1"/>
      <protection hidden="1"/>
    </xf>
    <xf numFmtId="172" fontId="35" fillId="0" borderId="0" xfId="0" applyFont="1" applyBorder="1" applyAlignment="1" applyProtection="1">
      <alignment horizontal="left" vertical="center"/>
      <protection hidden="1"/>
    </xf>
    <xf numFmtId="4" fontId="0" fillId="0" borderId="0" xfId="0" applyNumberFormat="1" applyFont="1" applyFill="1" applyAlignment="1" applyProtection="1">
      <alignment horizontal="justify" vertical="justify" wrapText="1"/>
      <protection hidden="1"/>
    </xf>
    <xf numFmtId="4" fontId="2" fillId="0" borderId="0" xfId="0" applyNumberFormat="1" applyFont="1" applyFill="1" applyAlignment="1" applyProtection="1">
      <alignment horizontal="justify" vertical="justify" wrapText="1"/>
      <protection hidden="1"/>
    </xf>
    <xf numFmtId="4" fontId="59" fillId="0" borderId="0" xfId="0" applyNumberFormat="1" applyFont="1" applyAlignment="1" applyProtection="1">
      <alignment horizontal="left" vertical="justify"/>
      <protection hidden="1"/>
    </xf>
    <xf numFmtId="4" fontId="0" fillId="0" borderId="0" xfId="0" applyNumberFormat="1" applyFont="1" applyAlignment="1" applyProtection="1">
      <alignment horizontal="justify" vertical="justify" wrapText="1"/>
      <protection hidden="1"/>
    </xf>
    <xf numFmtId="4" fontId="60" fillId="0" borderId="0" xfId="0" applyNumberFormat="1" applyFont="1" applyAlignment="1" applyProtection="1">
      <alignment horizontal="justify" vertical="justify" wrapText="1"/>
      <protection hidden="1"/>
    </xf>
    <xf numFmtId="4" fontId="44" fillId="0" borderId="0" xfId="0" applyNumberFormat="1" applyFont="1" applyAlignment="1" applyProtection="1">
      <alignment horizontal="left" vertical="top"/>
      <protection hidden="1"/>
    </xf>
    <xf numFmtId="4" fontId="29" fillId="0" borderId="0" xfId="0" applyNumberFormat="1" applyFont="1" applyAlignment="1" applyProtection="1">
      <alignment horizontal="justify" vertical="justify" wrapText="1"/>
      <protection hidden="1"/>
    </xf>
    <xf numFmtId="4" fontId="0" fillId="0" borderId="0" xfId="0" applyNumberFormat="1" applyFont="1" applyFill="1" applyAlignment="1" applyProtection="1">
      <alignment horizontal="left" vertical="top" wrapText="1"/>
      <protection hidden="1"/>
    </xf>
    <xf numFmtId="4" fontId="2" fillId="0" borderId="0" xfId="0" applyNumberFormat="1" applyFont="1" applyFill="1" applyAlignment="1" applyProtection="1">
      <alignment horizontal="left" vertical="top" wrapText="1"/>
      <protection hidden="1"/>
    </xf>
    <xf numFmtId="172" fontId="66" fillId="24" borderId="130" xfId="54" applyFont="1" applyFill="1" applyBorder="1" applyAlignment="1" applyProtection="1">
      <alignment horizontal="center" vertical="center" textRotation="90"/>
      <protection hidden="1"/>
    </xf>
    <xf numFmtId="172" fontId="66" fillId="0" borderId="129" xfId="54" applyFont="1" applyBorder="1" applyAlignment="1" applyProtection="1">
      <alignment horizontal="center" vertical="center" textRotation="90"/>
      <protection hidden="1"/>
    </xf>
    <xf numFmtId="172" fontId="66" fillId="0" borderId="128" xfId="54" applyFont="1" applyBorder="1" applyAlignment="1" applyProtection="1">
      <alignment horizontal="center" vertical="center" textRotation="90"/>
      <protection hidden="1"/>
    </xf>
    <xf numFmtId="172" fontId="26" fillId="0" borderId="100" xfId="54" applyFont="1" applyBorder="1" applyAlignment="1" applyProtection="1">
      <alignment horizontal="left" vertical="top" wrapText="1"/>
      <protection hidden="1"/>
    </xf>
    <xf numFmtId="172" fontId="101" fillId="0" borderId="101" xfId="54" applyBorder="1" applyProtection="1">
      <protection hidden="1"/>
    </xf>
    <xf numFmtId="172" fontId="101" fillId="0" borderId="102" xfId="54" applyBorder="1" applyProtection="1">
      <protection hidden="1"/>
    </xf>
    <xf numFmtId="172" fontId="33" fillId="0" borderId="0" xfId="55" applyAlignment="1" applyProtection="1">
      <alignment horizontal="left"/>
      <protection hidden="1"/>
    </xf>
    <xf numFmtId="172" fontId="33" fillId="0" borderId="0" xfId="55" applyFill="1" applyBorder="1" applyAlignment="1" applyProtection="1">
      <alignment horizontal="left"/>
      <protection hidden="1"/>
    </xf>
    <xf numFmtId="172" fontId="33" fillId="0" borderId="0" xfId="55" applyAlignment="1" applyProtection="1">
      <protection hidden="1"/>
    </xf>
    <xf numFmtId="0" fontId="21" fillId="0" borderId="139" xfId="56" applyFont="1" applyFill="1" applyBorder="1" applyAlignment="1" applyProtection="1">
      <alignment horizontal="left" vertical="center"/>
      <protection hidden="1"/>
    </xf>
    <xf numFmtId="0" fontId="21" fillId="0" borderId="94" xfId="56" applyFont="1" applyFill="1" applyBorder="1" applyAlignment="1" applyProtection="1">
      <alignment horizontal="left" vertical="center"/>
      <protection hidden="1"/>
    </xf>
    <xf numFmtId="0" fontId="21" fillId="0" borderId="138" xfId="56" applyFont="1" applyFill="1" applyBorder="1" applyAlignment="1" applyProtection="1">
      <alignment horizontal="left" vertical="center"/>
      <protection hidden="1"/>
    </xf>
    <xf numFmtId="0" fontId="129" fillId="0" borderId="0" xfId="57" applyFont="1" applyFill="1" applyBorder="1" applyAlignment="1" applyProtection="1">
      <alignment horizontal="left" vertical="top" wrapText="1"/>
      <protection hidden="1"/>
    </xf>
  </cellXfs>
  <cellStyles count="256">
    <cellStyle name="20% - Akzent1" xfId="1"/>
    <cellStyle name="20% - Akzent1 2" xfId="60"/>
    <cellStyle name="20% - Akzent1 2 2" xfId="127"/>
    <cellStyle name="20% - Akzent1 3" xfId="126"/>
    <cellStyle name="20% - Akzent2" xfId="2"/>
    <cellStyle name="20% - Akzent2 2" xfId="61"/>
    <cellStyle name="20% - Akzent2 2 2" xfId="129"/>
    <cellStyle name="20% - Akzent2 3" xfId="128"/>
    <cellStyle name="20% - Akzent3" xfId="3"/>
    <cellStyle name="20% - Akzent3 2" xfId="62"/>
    <cellStyle name="20% - Akzent3 2 2" xfId="131"/>
    <cellStyle name="20% - Akzent3 3" xfId="130"/>
    <cellStyle name="20% - Akzent4" xfId="4"/>
    <cellStyle name="20% - Akzent4 2" xfId="63"/>
    <cellStyle name="20% - Akzent4 2 2" xfId="133"/>
    <cellStyle name="20% - Akzent4 3" xfId="132"/>
    <cellStyle name="20% - Akzent5" xfId="5"/>
    <cellStyle name="20% - Akzent5 2" xfId="64"/>
    <cellStyle name="20% - Akzent5 2 2" xfId="135"/>
    <cellStyle name="20% - Akzent5 3" xfId="134"/>
    <cellStyle name="20% - Akzent6" xfId="6"/>
    <cellStyle name="20% - Akzent6 2" xfId="65"/>
    <cellStyle name="20% - Akzent6 2 2" xfId="137"/>
    <cellStyle name="20% - Akzent6 3" xfId="136"/>
    <cellStyle name="40% - Akzent1" xfId="7"/>
    <cellStyle name="40% - Akzent1 2" xfId="66"/>
    <cellStyle name="40% - Akzent1 2 2" xfId="139"/>
    <cellStyle name="40% - Akzent1 3" xfId="138"/>
    <cellStyle name="40% - Akzent2" xfId="8"/>
    <cellStyle name="40% - Akzent2 2" xfId="67"/>
    <cellStyle name="40% - Akzent2 2 2" xfId="141"/>
    <cellStyle name="40% - Akzent2 3" xfId="140"/>
    <cellStyle name="40% - Akzent3" xfId="9"/>
    <cellStyle name="40% - Akzent3 2" xfId="68"/>
    <cellStyle name="40% - Akzent3 2 2" xfId="143"/>
    <cellStyle name="40% - Akzent3 3" xfId="142"/>
    <cellStyle name="40% - Akzent4" xfId="10"/>
    <cellStyle name="40% - Akzent4 2" xfId="69"/>
    <cellStyle name="40% - Akzent4 2 2" xfId="145"/>
    <cellStyle name="40% - Akzent4 3" xfId="144"/>
    <cellStyle name="40% - Akzent5" xfId="11"/>
    <cellStyle name="40% - Akzent5 2" xfId="70"/>
    <cellStyle name="40% - Akzent5 2 2" xfId="147"/>
    <cellStyle name="40% - Akzent5 3" xfId="146"/>
    <cellStyle name="40% - Akzent6" xfId="12"/>
    <cellStyle name="40% - Akzent6 2" xfId="71"/>
    <cellStyle name="40% - Akzent6 2 2" xfId="149"/>
    <cellStyle name="40% - Akzent6 3" xfId="148"/>
    <cellStyle name="60% - Akzent1" xfId="13"/>
    <cellStyle name="60% - Akzent1 2" xfId="72"/>
    <cellStyle name="60% - Akzent1 2 2" xfId="151"/>
    <cellStyle name="60% - Akzent1 3" xfId="150"/>
    <cellStyle name="60% - Akzent2" xfId="14"/>
    <cellStyle name="60% - Akzent2 2" xfId="73"/>
    <cellStyle name="60% - Akzent2 2 2" xfId="153"/>
    <cellStyle name="60% - Akzent2 3" xfId="152"/>
    <cellStyle name="60% - Akzent3" xfId="15"/>
    <cellStyle name="60% - Akzent3 2" xfId="74"/>
    <cellStyle name="60% - Akzent3 2 2" xfId="155"/>
    <cellStyle name="60% - Akzent3 3" xfId="154"/>
    <cellStyle name="60% - Akzent4" xfId="16"/>
    <cellStyle name="60% - Akzent4 2" xfId="75"/>
    <cellStyle name="60% - Akzent4 2 2" xfId="157"/>
    <cellStyle name="60% - Akzent4 3" xfId="156"/>
    <cellStyle name="60% - Akzent5" xfId="17"/>
    <cellStyle name="60% - Akzent5 2" xfId="76"/>
    <cellStyle name="60% - Akzent5 2 2" xfId="159"/>
    <cellStyle name="60% - Akzent5 3" xfId="158"/>
    <cellStyle name="60% - Akzent6" xfId="18"/>
    <cellStyle name="60% - Akzent6 2" xfId="77"/>
    <cellStyle name="60% - Akzent6 2 2" xfId="161"/>
    <cellStyle name="60% - Akzent6 3" xfId="160"/>
    <cellStyle name="Akzent1" xfId="19" builtinId="29" customBuiltin="1"/>
    <cellStyle name="Akzent1 2" xfId="78"/>
    <cellStyle name="Akzent1 2 2" xfId="162"/>
    <cellStyle name="Akzent2" xfId="20" builtinId="33" customBuiltin="1"/>
    <cellStyle name="Akzent2 2" xfId="79"/>
    <cellStyle name="Akzent2 2 2" xfId="163"/>
    <cellStyle name="Akzent3" xfId="21" builtinId="37" customBuiltin="1"/>
    <cellStyle name="Akzent3 2" xfId="80"/>
    <cellStyle name="Akzent3 2 2" xfId="164"/>
    <cellStyle name="Akzent4" xfId="22" builtinId="41" customBuiltin="1"/>
    <cellStyle name="Akzent4 2" xfId="81"/>
    <cellStyle name="Akzent4 2 2" xfId="165"/>
    <cellStyle name="Akzent5" xfId="23" builtinId="45" customBuiltin="1"/>
    <cellStyle name="Akzent5 2" xfId="82"/>
    <cellStyle name="Akzent5 2 2" xfId="166"/>
    <cellStyle name="Akzent6" xfId="24" builtinId="49" customBuiltin="1"/>
    <cellStyle name="Akzent6 2" xfId="83"/>
    <cellStyle name="Akzent6 2 2" xfId="167"/>
    <cellStyle name="Ausgabe" xfId="25" builtinId="21" customBuiltin="1"/>
    <cellStyle name="Ausgabe 2" xfId="84"/>
    <cellStyle name="Ausgabe 2 2" xfId="115"/>
    <cellStyle name="Ausgabe 2 2 2" xfId="169"/>
    <cellStyle name="Ausgabe 2 3" xfId="168"/>
    <cellStyle name="Ausgabe 3" xfId="107"/>
    <cellStyle name="Ausgabe 3 2" xfId="170"/>
    <cellStyle name="Berechnung" xfId="26" builtinId="22" customBuiltin="1"/>
    <cellStyle name="Berechnung 2" xfId="85"/>
    <cellStyle name="Berechnung 2 2" xfId="116"/>
    <cellStyle name="Berechnung 2 2 2" xfId="172"/>
    <cellStyle name="Berechnung 2 3" xfId="171"/>
    <cellStyle name="Berechnung 3" xfId="108"/>
    <cellStyle name="Berechnung 3 2" xfId="173"/>
    <cellStyle name="ConditionalStyle_100" xfId="174"/>
    <cellStyle name="Eingabe" xfId="27" builtinId="20" customBuiltin="1"/>
    <cellStyle name="Eingabe 2" xfId="87"/>
    <cellStyle name="Eingabe 2 2" xfId="117"/>
    <cellStyle name="Eingabe 2 2 2" xfId="176"/>
    <cellStyle name="Eingabe 2 3" xfId="175"/>
    <cellStyle name="Eingabe 3" xfId="109"/>
    <cellStyle name="Eingabe 3 2" xfId="177"/>
    <cellStyle name="Ergebnis" xfId="28" builtinId="25" customBuiltin="1"/>
    <cellStyle name="Ergebnis 1" xfId="29"/>
    <cellStyle name="Ergebnis 1 2" xfId="89"/>
    <cellStyle name="Ergebnis 1 2 2" xfId="119"/>
    <cellStyle name="Ergebnis 1 2 2 2" xfId="180"/>
    <cellStyle name="Ergebnis 1 2 3" xfId="179"/>
    <cellStyle name="Ergebnis 1 3" xfId="111"/>
    <cellStyle name="Ergebnis 1 3 2" xfId="181"/>
    <cellStyle name="Ergebnis 1 4" xfId="178"/>
    <cellStyle name="Ergebnis 2" xfId="88"/>
    <cellStyle name="Ergebnis 2 2" xfId="118"/>
    <cellStyle name="Ergebnis 2 2 2" xfId="183"/>
    <cellStyle name="Ergebnis 2 3" xfId="182"/>
    <cellStyle name="Ergebnis 3" xfId="110"/>
    <cellStyle name="Ergebnis 3 2" xfId="184"/>
    <cellStyle name="Erklärender Text" xfId="30" builtinId="53" customBuiltin="1"/>
    <cellStyle name="Erklärender Text 2" xfId="90"/>
    <cellStyle name="Erklärender Text 2 2" xfId="185"/>
    <cellStyle name="Euro" xfId="31"/>
    <cellStyle name="Euro 2" xfId="186"/>
    <cellStyle name="Euro 3" xfId="250"/>
    <cellStyle name="Euro 4" xfId="254"/>
    <cellStyle name="Excel Built-in Accent1" xfId="187"/>
    <cellStyle name="Excel Built-in Accent2" xfId="188"/>
    <cellStyle name="Excel Built-in Accent3" xfId="189"/>
    <cellStyle name="Excel Built-in Accent4" xfId="190"/>
    <cellStyle name="Excel Built-in Accent5" xfId="191"/>
    <cellStyle name="Excel Built-in Accent6" xfId="192"/>
    <cellStyle name="Excel Built-in Bad" xfId="193"/>
    <cellStyle name="Excel Built-in Calculation" xfId="194"/>
    <cellStyle name="Excel Built-in Check Cell" xfId="195"/>
    <cellStyle name="Excel Built-in Comma" xfId="196"/>
    <cellStyle name="Excel Built-in Explanatory Text" xfId="197"/>
    <cellStyle name="Excel Built-in Good" xfId="198"/>
    <cellStyle name="Excel Built-in Heading 1" xfId="199"/>
    <cellStyle name="Excel Built-in Heading 2" xfId="200"/>
    <cellStyle name="Excel Built-in Heading 3" xfId="201"/>
    <cellStyle name="Excel Built-in Heading 4" xfId="202"/>
    <cellStyle name="Excel Built-in Hyperlink" xfId="203"/>
    <cellStyle name="Excel Built-in Input" xfId="204"/>
    <cellStyle name="Excel Built-in Linked Cell" xfId="205"/>
    <cellStyle name="Excel Built-in Neutral" xfId="206"/>
    <cellStyle name="Excel Built-in Normal" xfId="32"/>
    <cellStyle name="Excel Built-in Normal 1" xfId="207"/>
    <cellStyle name="Excel Built-in Normal 2" xfId="91"/>
    <cellStyle name="Excel Built-in Normal 2 2" xfId="208"/>
    <cellStyle name="Excel Built-in Note" xfId="209"/>
    <cellStyle name="Excel Built-in Output" xfId="210"/>
    <cellStyle name="Excel Built-in Title" xfId="211"/>
    <cellStyle name="Excel Built-in Total" xfId="212"/>
    <cellStyle name="Excel Built-in Warning Text" xfId="213"/>
    <cellStyle name="Gut" xfId="33" builtinId="26" customBuiltin="1"/>
    <cellStyle name="Gut 2" xfId="92"/>
    <cellStyle name="Gut 2 2" xfId="214"/>
    <cellStyle name="Heading" xfId="215"/>
    <cellStyle name="Heading1" xfId="216"/>
    <cellStyle name="Hyperlink" xfId="34" builtinId="8"/>
    <cellStyle name="Hyperlink 2" xfId="53"/>
    <cellStyle name="Hyperlink 2 2" xfId="114"/>
    <cellStyle name="Hyperlink 2 2 2" xfId="218"/>
    <cellStyle name="Hyperlink 2 3" xfId="217"/>
    <cellStyle name="Hyperlink 2 4" xfId="251"/>
    <cellStyle name="Hyperlink 3" xfId="93"/>
    <cellStyle name="Hyperlink 3 2" xfId="219"/>
    <cellStyle name="Hyperlink_Häufigkeiten 2" xfId="55"/>
    <cellStyle name="Komma" xfId="35" builtinId="3"/>
    <cellStyle name="Komma 2" xfId="86"/>
    <cellStyle name="Komma 2 2" xfId="220"/>
    <cellStyle name="Neutral" xfId="36" builtinId="28" customBuiltin="1"/>
    <cellStyle name="Neutral 2" xfId="94"/>
    <cellStyle name="Neutral 2 2" xfId="221"/>
    <cellStyle name="Notiz" xfId="37" builtinId="10" customBuiltin="1"/>
    <cellStyle name="Notiz 2" xfId="95"/>
    <cellStyle name="Notiz 2 2" xfId="120"/>
    <cellStyle name="Notiz 2 2 2" xfId="223"/>
    <cellStyle name="Notiz 2 3" xfId="222"/>
    <cellStyle name="Notiz 3" xfId="112"/>
    <cellStyle name="Notiz 3 2" xfId="224"/>
    <cellStyle name="Notiz 4" xfId="255"/>
    <cellStyle name="Result" xfId="225"/>
    <cellStyle name="Result2" xfId="226"/>
    <cellStyle name="Schlecht" xfId="38" builtinId="27" customBuiltin="1"/>
    <cellStyle name="Schlecht 2" xfId="96"/>
    <cellStyle name="Schlecht 2 2" xfId="227"/>
    <cellStyle name="Standard" xfId="0" builtinId="0"/>
    <cellStyle name="Standard 10" xfId="249"/>
    <cellStyle name="Standard 11" xfId="253"/>
    <cellStyle name="Standard 2" xfId="39"/>
    <cellStyle name="Standard 2 2" xfId="56"/>
    <cellStyle name="Standard 2 2 2" xfId="229"/>
    <cellStyle name="Standard 2 3" xfId="113"/>
    <cellStyle name="Standard 2 3 2" xfId="230"/>
    <cellStyle name="Standard 2 4" xfId="228"/>
    <cellStyle name="Standard 3" xfId="52"/>
    <cellStyle name="Standard 3 2" xfId="231"/>
    <cellStyle name="Standard 3 3" xfId="252"/>
    <cellStyle name="Standard 4" xfId="59"/>
    <cellStyle name="Standard 4 2" xfId="232"/>
    <cellStyle name="Standard 5" xfId="106"/>
    <cellStyle name="Standard 5 2" xfId="121"/>
    <cellStyle name="Standard 5 2 2" xfId="234"/>
    <cellStyle name="Standard 5 3" xfId="233"/>
    <cellStyle name="Standard 6" xfId="122"/>
    <cellStyle name="Standard 6 2" xfId="235"/>
    <cellStyle name="Standard 7" xfId="123"/>
    <cellStyle name="Standard 7 2" xfId="236"/>
    <cellStyle name="Standard 8" xfId="124"/>
    <cellStyle name="Standard 8 2" xfId="237"/>
    <cellStyle name="Standard 9" xfId="125"/>
    <cellStyle name="Standard_018 LV-Glasreinigung" xfId="40"/>
    <cellStyle name="Standard_018 LV-Glasreinigung 2" xfId="57"/>
    <cellStyle name="Standard_021_Los_1" xfId="41"/>
    <cellStyle name="Standard_Aufmaßvorlage" xfId="58"/>
    <cellStyle name="Standard_Aufmaßvorlage 2" xfId="238"/>
    <cellStyle name="Standard_Häufigkeiten 2" xfId="54"/>
    <cellStyle name="Standard_Kalkulationsblatt UH" xfId="42"/>
    <cellStyle name="Überschrift" xfId="43" builtinId="15" customBuiltin="1"/>
    <cellStyle name="Überschrift 1" xfId="44" builtinId="16" customBuiltin="1"/>
    <cellStyle name="Überschrift 1 2" xfId="98"/>
    <cellStyle name="Überschrift 1 2 2" xfId="239"/>
    <cellStyle name="Überschrift 2" xfId="45" builtinId="17" customBuiltin="1"/>
    <cellStyle name="Überschrift 2 2" xfId="99"/>
    <cellStyle name="Überschrift 2 2 2" xfId="240"/>
    <cellStyle name="Überschrift 3" xfId="46" builtinId="18" customBuiltin="1"/>
    <cellStyle name="Überschrift 3 2" xfId="100"/>
    <cellStyle name="Überschrift 3 2 2" xfId="241"/>
    <cellStyle name="Überschrift 4" xfId="47" builtinId="19" customBuiltin="1"/>
    <cellStyle name="Überschrift 4 2" xfId="101"/>
    <cellStyle name="Überschrift 4 2 2" xfId="242"/>
    <cellStyle name="Überschrift 5" xfId="48"/>
    <cellStyle name="Überschrift 5 2" xfId="102"/>
    <cellStyle name="Überschrift 5 2 2" xfId="244"/>
    <cellStyle name="Überschrift 5 3" xfId="243"/>
    <cellStyle name="Überschrift 6" xfId="97"/>
    <cellStyle name="Überschrift 6 2" xfId="245"/>
    <cellStyle name="Verknüpfte Zelle" xfId="49" builtinId="24" customBuiltin="1"/>
    <cellStyle name="Verknüpfte Zelle 2" xfId="103"/>
    <cellStyle name="Verknüpfte Zelle 2 2" xfId="246"/>
    <cellStyle name="Warnender Text" xfId="50" builtinId="11" customBuiltin="1"/>
    <cellStyle name="Warnender Text 2" xfId="104"/>
    <cellStyle name="Warnender Text 2 2" xfId="247"/>
    <cellStyle name="Zelle überprüfen" xfId="51" builtinId="23" customBuiltin="1"/>
    <cellStyle name="Zelle überprüfen 2" xfId="105"/>
    <cellStyle name="Zelle überprüfen 2 2" xfId="248"/>
  </cellStyles>
  <dxfs count="267">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ndense val="0"/>
        <extend val="0"/>
        <color indexed="48"/>
      </font>
    </dxf>
    <dxf>
      <font>
        <condense val="0"/>
        <extend val="0"/>
        <color indexed="10"/>
      </font>
    </dxf>
    <dxf>
      <font>
        <condense val="0"/>
        <extend val="0"/>
        <color indexed="48"/>
      </font>
    </dxf>
    <dxf>
      <font>
        <condense val="0"/>
        <extend val="0"/>
        <color indexed="10"/>
      </font>
    </dxf>
    <dxf>
      <font>
        <b/>
        <i val="0"/>
        <strike val="0"/>
      </font>
      <fill>
        <patternFill patternType="none">
          <bgColor auto="1"/>
        </patternFill>
      </fill>
    </dxf>
    <dxf>
      <font>
        <b/>
        <i val="0"/>
        <strike val="0"/>
        <color auto="1"/>
      </font>
    </dxf>
    <dxf>
      <font>
        <b val="0"/>
        <condense val="0"/>
        <extend val="0"/>
        <color indexed="53"/>
      </font>
    </dxf>
    <dxf>
      <font>
        <color rgb="FF9C0006"/>
      </font>
    </dxf>
    <dxf>
      <font>
        <b/>
        <i val="0"/>
        <strike val="0"/>
        <color rgb="FFFF0000"/>
      </font>
      <fill>
        <patternFill>
          <bgColor rgb="FFFFFFCC"/>
        </patternFill>
      </fill>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i val="0"/>
        <condense val="0"/>
        <extend val="0"/>
        <color indexed="42"/>
      </font>
    </dxf>
    <dxf>
      <font>
        <b val="0"/>
        <i val="0"/>
        <condense val="0"/>
        <extend val="0"/>
        <color indexed="42"/>
      </font>
    </dxf>
    <dxf>
      <font>
        <b val="0"/>
        <condense val="0"/>
        <extend val="0"/>
        <color indexed="53"/>
      </font>
    </dxf>
    <dxf>
      <font>
        <b val="0"/>
        <i val="0"/>
        <condense val="0"/>
        <extend val="0"/>
        <color indexed="0"/>
      </font>
    </dxf>
    <dxf>
      <font>
        <b/>
        <i val="0"/>
        <condense val="0"/>
        <extend val="0"/>
        <color indexed="12"/>
      </font>
    </dxf>
    <dxf>
      <font>
        <b val="0"/>
        <i val="0"/>
        <condense val="0"/>
        <extend val="0"/>
        <color indexed="0"/>
      </font>
    </dxf>
    <dxf>
      <font>
        <b/>
        <i val="0"/>
        <condense val="0"/>
        <extend val="0"/>
        <color indexed="12"/>
      </font>
    </dxf>
    <dxf>
      <font>
        <b/>
        <i val="0"/>
        <condense val="0"/>
        <extend val="0"/>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val="0"/>
        <condense val="0"/>
        <extend val="0"/>
        <color indexed="53"/>
      </font>
    </dxf>
    <dxf>
      <font>
        <condense val="0"/>
        <extend val="0"/>
        <color indexed="48"/>
      </font>
    </dxf>
    <dxf>
      <font>
        <condense val="0"/>
        <extend val="0"/>
        <color indexed="10"/>
      </font>
    </dxf>
    <dxf>
      <font>
        <condense val="0"/>
        <extend val="0"/>
        <color indexed="42"/>
      </font>
    </dxf>
    <dxf>
      <font>
        <condense val="0"/>
        <extend val="0"/>
        <color indexed="48"/>
      </font>
    </dxf>
    <dxf>
      <font>
        <condense val="0"/>
        <extend val="0"/>
        <color indexed="10"/>
      </font>
    </dxf>
    <dxf>
      <font>
        <b/>
        <i val="0"/>
        <strike val="0"/>
      </font>
      <fill>
        <patternFill patternType="none">
          <bgColor auto="1"/>
        </patternFill>
      </fill>
    </dxf>
    <dxf>
      <font>
        <condense val="0"/>
        <extend val="0"/>
        <color indexed="48"/>
      </font>
    </dxf>
    <dxf>
      <font>
        <condense val="0"/>
        <extend val="0"/>
        <color indexed="10"/>
      </font>
    </dxf>
    <dxf>
      <font>
        <color rgb="FF9C0006"/>
      </font>
    </dxf>
    <dxf>
      <font>
        <b/>
        <i val="0"/>
        <strike val="0"/>
        <color rgb="FFFF0000"/>
      </font>
      <fill>
        <patternFill>
          <bgColor rgb="FFFFFFCC"/>
        </patternFill>
      </fill>
    </dxf>
    <dxf>
      <font>
        <b/>
        <i val="0"/>
        <strike val="0"/>
        <color auto="1"/>
      </font>
    </dxf>
    <dxf>
      <font>
        <b/>
        <i val="0"/>
        <strike val="0"/>
        <color auto="1"/>
      </font>
    </dxf>
    <dxf>
      <font>
        <condense val="0"/>
        <extend val="0"/>
        <color indexed="48"/>
      </font>
    </dxf>
    <dxf>
      <font>
        <condense val="0"/>
        <extend val="0"/>
        <color indexed="10"/>
      </font>
    </dxf>
    <dxf>
      <font>
        <b/>
        <i val="0"/>
        <condense val="0"/>
        <extend val="0"/>
      </font>
    </dxf>
    <dxf>
      <font>
        <b val="0"/>
        <i val="0"/>
        <condense val="0"/>
        <extend val="0"/>
        <color indexed="42"/>
      </font>
    </dxf>
    <dxf>
      <font>
        <b val="0"/>
        <condense val="0"/>
        <extend val="0"/>
        <color indexed="53"/>
      </font>
    </dxf>
    <dxf>
      <font>
        <b val="0"/>
        <i val="0"/>
        <condense val="0"/>
        <extend val="0"/>
        <color indexed="0"/>
      </font>
    </dxf>
    <dxf>
      <font>
        <b/>
        <i val="0"/>
        <condense val="0"/>
        <extend val="0"/>
        <color indexed="12"/>
      </font>
    </dxf>
    <dxf>
      <font>
        <b val="0"/>
        <i val="0"/>
        <condense val="0"/>
        <extend val="0"/>
        <color indexed="0"/>
      </font>
    </dxf>
    <dxf>
      <font>
        <b/>
        <i val="0"/>
        <condense val="0"/>
        <extend val="0"/>
        <color indexed="12"/>
      </font>
    </dxf>
    <dxf>
      <font>
        <b/>
        <i val="0"/>
        <condense val="0"/>
        <extend val="0"/>
      </font>
    </dxf>
  </dxfs>
  <tableStyles count="0" defaultTableStyle="TableStyleMedium2" defaultPivotStyle="PivotStyleLight16"/>
  <colors>
    <mruColors>
      <color rgb="FFCCFFFF"/>
      <color rgb="FF99FF99"/>
      <color rgb="FFFFFF99"/>
      <color rgb="FF2E4FF6"/>
      <color rgb="FFCCFF99"/>
      <color rgb="FF33CCFF"/>
      <color rgb="FF66CCFF"/>
      <color rgb="FF66FFFF"/>
      <color rgb="FF33CC33"/>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542925</xdr:colOff>
      <xdr:row>110</xdr:row>
      <xdr:rowOff>0</xdr:rowOff>
    </xdr:from>
    <xdr:to>
      <xdr:col>6</xdr:col>
      <xdr:colOff>619125</xdr:colOff>
      <xdr:row>111</xdr:row>
      <xdr:rowOff>60817</xdr:rowOff>
    </xdr:to>
    <xdr:sp macro="" textlink="">
      <xdr:nvSpPr>
        <xdr:cNvPr id="12399" name="Text Box 100"/>
        <xdr:cNvSpPr txBox="1">
          <a:spLocks noChangeArrowheads="1"/>
        </xdr:cNvSpPr>
      </xdr:nvSpPr>
      <xdr:spPr bwMode="auto">
        <a:xfrm>
          <a:off x="4257675" y="46863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583223</xdr:colOff>
      <xdr:row>11</xdr:row>
      <xdr:rowOff>0</xdr:rowOff>
    </xdr:from>
    <xdr:to>
      <xdr:col>6</xdr:col>
      <xdr:colOff>659423</xdr:colOff>
      <xdr:row>12</xdr:row>
      <xdr:rowOff>61480</xdr:rowOff>
    </xdr:to>
    <xdr:sp macro="" textlink="">
      <xdr:nvSpPr>
        <xdr:cNvPr id="18" name="Text Box 100"/>
        <xdr:cNvSpPr txBox="1">
          <a:spLocks noChangeArrowheads="1"/>
        </xdr:cNvSpPr>
      </xdr:nvSpPr>
      <xdr:spPr bwMode="auto">
        <a:xfrm>
          <a:off x="4558079" y="4209318"/>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583223</xdr:colOff>
      <xdr:row>25</xdr:row>
      <xdr:rowOff>0</xdr:rowOff>
    </xdr:from>
    <xdr:ext cx="76200" cy="204355"/>
    <xdr:sp macro="" textlink="">
      <xdr:nvSpPr>
        <xdr:cNvPr id="3"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26</xdr:row>
      <xdr:rowOff>0</xdr:rowOff>
    </xdr:from>
    <xdr:ext cx="76200" cy="204355"/>
    <xdr:sp macro="" textlink="">
      <xdr:nvSpPr>
        <xdr:cNvPr id="4"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27</xdr:row>
      <xdr:rowOff>0</xdr:rowOff>
    </xdr:from>
    <xdr:ext cx="76200" cy="204355"/>
    <xdr:sp macro="" textlink="">
      <xdr:nvSpPr>
        <xdr:cNvPr id="5"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28</xdr:row>
      <xdr:rowOff>0</xdr:rowOff>
    </xdr:from>
    <xdr:ext cx="76200" cy="204355"/>
    <xdr:sp macro="" textlink="">
      <xdr:nvSpPr>
        <xdr:cNvPr id="6"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29</xdr:row>
      <xdr:rowOff>0</xdr:rowOff>
    </xdr:from>
    <xdr:ext cx="76200" cy="204355"/>
    <xdr:sp macro="" textlink="">
      <xdr:nvSpPr>
        <xdr:cNvPr id="7"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32</xdr:row>
      <xdr:rowOff>0</xdr:rowOff>
    </xdr:from>
    <xdr:ext cx="76200" cy="204355"/>
    <xdr:sp macro="" textlink="">
      <xdr:nvSpPr>
        <xdr:cNvPr id="8"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134</xdr:row>
      <xdr:rowOff>0</xdr:rowOff>
    </xdr:from>
    <xdr:ext cx="76200" cy="204355"/>
    <xdr:sp macro="" textlink="">
      <xdr:nvSpPr>
        <xdr:cNvPr id="9"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7"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8"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9"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0"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1"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2"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3"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4"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5"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6"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7" name="Text Box 100"/>
        <xdr:cNvSpPr txBox="1">
          <a:spLocks noChangeArrowheads="1"/>
        </xdr:cNvSpPr>
      </xdr:nvSpPr>
      <xdr:spPr bwMode="auto">
        <a:xfrm>
          <a:off x="4352402" y="2388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8" name="Text Box 100"/>
        <xdr:cNvSpPr txBox="1">
          <a:spLocks noChangeArrowheads="1"/>
        </xdr:cNvSpPr>
      </xdr:nvSpPr>
      <xdr:spPr bwMode="auto">
        <a:xfrm>
          <a:off x="4352402" y="2530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69" name="Text Box 100"/>
        <xdr:cNvSpPr txBox="1">
          <a:spLocks noChangeArrowheads="1"/>
        </xdr:cNvSpPr>
      </xdr:nvSpPr>
      <xdr:spPr bwMode="auto">
        <a:xfrm>
          <a:off x="4352402" y="2673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0" name="Text Box 100"/>
        <xdr:cNvSpPr txBox="1">
          <a:spLocks noChangeArrowheads="1"/>
        </xdr:cNvSpPr>
      </xdr:nvSpPr>
      <xdr:spPr bwMode="auto">
        <a:xfrm>
          <a:off x="4352402" y="2816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1" name="Text Box 100"/>
        <xdr:cNvSpPr txBox="1">
          <a:spLocks noChangeArrowheads="1"/>
        </xdr:cNvSpPr>
      </xdr:nvSpPr>
      <xdr:spPr bwMode="auto">
        <a:xfrm>
          <a:off x="4352402" y="2959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2" name="Text Box 100"/>
        <xdr:cNvSpPr txBox="1">
          <a:spLocks noChangeArrowheads="1"/>
        </xdr:cNvSpPr>
      </xdr:nvSpPr>
      <xdr:spPr bwMode="auto">
        <a:xfrm>
          <a:off x="4352402" y="3102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3" name="Text Box 100"/>
        <xdr:cNvSpPr txBox="1">
          <a:spLocks noChangeArrowheads="1"/>
        </xdr:cNvSpPr>
      </xdr:nvSpPr>
      <xdr:spPr bwMode="auto">
        <a:xfrm>
          <a:off x="4352402" y="3245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4" name="Text Box 100"/>
        <xdr:cNvSpPr txBox="1">
          <a:spLocks noChangeArrowheads="1"/>
        </xdr:cNvSpPr>
      </xdr:nvSpPr>
      <xdr:spPr bwMode="auto">
        <a:xfrm>
          <a:off x="4352402" y="3388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5" name="Text Box 100"/>
        <xdr:cNvSpPr txBox="1">
          <a:spLocks noChangeArrowheads="1"/>
        </xdr:cNvSpPr>
      </xdr:nvSpPr>
      <xdr:spPr bwMode="auto">
        <a:xfrm>
          <a:off x="4352402" y="3531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6" name="Text Box 100"/>
        <xdr:cNvSpPr txBox="1">
          <a:spLocks noChangeArrowheads="1"/>
        </xdr:cNvSpPr>
      </xdr:nvSpPr>
      <xdr:spPr bwMode="auto">
        <a:xfrm>
          <a:off x="4352402" y="3673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7" name="Text Box 100"/>
        <xdr:cNvSpPr txBox="1">
          <a:spLocks noChangeArrowheads="1"/>
        </xdr:cNvSpPr>
      </xdr:nvSpPr>
      <xdr:spPr bwMode="auto">
        <a:xfrm>
          <a:off x="4352402" y="3816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8" name="Text Box 100"/>
        <xdr:cNvSpPr txBox="1">
          <a:spLocks noChangeArrowheads="1"/>
        </xdr:cNvSpPr>
      </xdr:nvSpPr>
      <xdr:spPr bwMode="auto">
        <a:xfrm>
          <a:off x="4352402" y="3959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79" name="Text Box 100"/>
        <xdr:cNvSpPr txBox="1">
          <a:spLocks noChangeArrowheads="1"/>
        </xdr:cNvSpPr>
      </xdr:nvSpPr>
      <xdr:spPr bwMode="auto">
        <a:xfrm>
          <a:off x="4352402" y="4102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0" name="Text Box 100"/>
        <xdr:cNvSpPr txBox="1">
          <a:spLocks noChangeArrowheads="1"/>
        </xdr:cNvSpPr>
      </xdr:nvSpPr>
      <xdr:spPr bwMode="auto">
        <a:xfrm>
          <a:off x="4352402" y="4245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1" name="Text Box 100"/>
        <xdr:cNvSpPr txBox="1">
          <a:spLocks noChangeArrowheads="1"/>
        </xdr:cNvSpPr>
      </xdr:nvSpPr>
      <xdr:spPr bwMode="auto">
        <a:xfrm>
          <a:off x="4352402" y="4388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2" name="Text Box 100"/>
        <xdr:cNvSpPr txBox="1">
          <a:spLocks noChangeArrowheads="1"/>
        </xdr:cNvSpPr>
      </xdr:nvSpPr>
      <xdr:spPr bwMode="auto">
        <a:xfrm>
          <a:off x="4352402" y="4531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3" name="Text Box 100"/>
        <xdr:cNvSpPr txBox="1">
          <a:spLocks noChangeArrowheads="1"/>
        </xdr:cNvSpPr>
      </xdr:nvSpPr>
      <xdr:spPr bwMode="auto">
        <a:xfrm>
          <a:off x="4352402" y="4674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4" name="Text Box 100"/>
        <xdr:cNvSpPr txBox="1">
          <a:spLocks noChangeArrowheads="1"/>
        </xdr:cNvSpPr>
      </xdr:nvSpPr>
      <xdr:spPr bwMode="auto">
        <a:xfrm>
          <a:off x="4352402" y="4816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5" name="Text Box 100"/>
        <xdr:cNvSpPr txBox="1">
          <a:spLocks noChangeArrowheads="1"/>
        </xdr:cNvSpPr>
      </xdr:nvSpPr>
      <xdr:spPr bwMode="auto">
        <a:xfrm>
          <a:off x="4352402" y="4959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6" name="Text Box 100"/>
        <xdr:cNvSpPr txBox="1">
          <a:spLocks noChangeArrowheads="1"/>
        </xdr:cNvSpPr>
      </xdr:nvSpPr>
      <xdr:spPr bwMode="auto">
        <a:xfrm>
          <a:off x="4352402" y="5102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7" name="Text Box 100"/>
        <xdr:cNvSpPr txBox="1">
          <a:spLocks noChangeArrowheads="1"/>
        </xdr:cNvSpPr>
      </xdr:nvSpPr>
      <xdr:spPr bwMode="auto">
        <a:xfrm>
          <a:off x="4352402" y="5245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8" name="Text Box 100"/>
        <xdr:cNvSpPr txBox="1">
          <a:spLocks noChangeArrowheads="1"/>
        </xdr:cNvSpPr>
      </xdr:nvSpPr>
      <xdr:spPr bwMode="auto">
        <a:xfrm>
          <a:off x="4352402" y="5388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89" name="Text Box 100"/>
        <xdr:cNvSpPr txBox="1">
          <a:spLocks noChangeArrowheads="1"/>
        </xdr:cNvSpPr>
      </xdr:nvSpPr>
      <xdr:spPr bwMode="auto">
        <a:xfrm>
          <a:off x="4352402" y="5531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0" name="Text Box 100"/>
        <xdr:cNvSpPr txBox="1">
          <a:spLocks noChangeArrowheads="1"/>
        </xdr:cNvSpPr>
      </xdr:nvSpPr>
      <xdr:spPr bwMode="auto">
        <a:xfrm>
          <a:off x="4352402" y="5674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1" name="Text Box 100"/>
        <xdr:cNvSpPr txBox="1">
          <a:spLocks noChangeArrowheads="1"/>
        </xdr:cNvSpPr>
      </xdr:nvSpPr>
      <xdr:spPr bwMode="auto">
        <a:xfrm>
          <a:off x="4352402" y="5817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2" name="Text Box 100"/>
        <xdr:cNvSpPr txBox="1">
          <a:spLocks noChangeArrowheads="1"/>
        </xdr:cNvSpPr>
      </xdr:nvSpPr>
      <xdr:spPr bwMode="auto">
        <a:xfrm>
          <a:off x="4352402" y="5959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3" name="Text Box 100"/>
        <xdr:cNvSpPr txBox="1">
          <a:spLocks noChangeArrowheads="1"/>
        </xdr:cNvSpPr>
      </xdr:nvSpPr>
      <xdr:spPr bwMode="auto">
        <a:xfrm>
          <a:off x="4352402" y="6102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4" name="Text Box 100"/>
        <xdr:cNvSpPr txBox="1">
          <a:spLocks noChangeArrowheads="1"/>
        </xdr:cNvSpPr>
      </xdr:nvSpPr>
      <xdr:spPr bwMode="auto">
        <a:xfrm>
          <a:off x="4352402" y="6245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5" name="Text Box 100"/>
        <xdr:cNvSpPr txBox="1">
          <a:spLocks noChangeArrowheads="1"/>
        </xdr:cNvSpPr>
      </xdr:nvSpPr>
      <xdr:spPr bwMode="auto">
        <a:xfrm>
          <a:off x="4352402" y="6388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6" name="Text Box 100"/>
        <xdr:cNvSpPr txBox="1">
          <a:spLocks noChangeArrowheads="1"/>
        </xdr:cNvSpPr>
      </xdr:nvSpPr>
      <xdr:spPr bwMode="auto">
        <a:xfrm>
          <a:off x="4352402" y="6531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7" name="Text Box 100"/>
        <xdr:cNvSpPr txBox="1">
          <a:spLocks noChangeArrowheads="1"/>
        </xdr:cNvSpPr>
      </xdr:nvSpPr>
      <xdr:spPr bwMode="auto">
        <a:xfrm>
          <a:off x="4352402" y="6674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8" name="Text Box 100"/>
        <xdr:cNvSpPr txBox="1">
          <a:spLocks noChangeArrowheads="1"/>
        </xdr:cNvSpPr>
      </xdr:nvSpPr>
      <xdr:spPr bwMode="auto">
        <a:xfrm>
          <a:off x="4352402" y="6817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99" name="Text Box 100"/>
        <xdr:cNvSpPr txBox="1">
          <a:spLocks noChangeArrowheads="1"/>
        </xdr:cNvSpPr>
      </xdr:nvSpPr>
      <xdr:spPr bwMode="auto">
        <a:xfrm>
          <a:off x="4352402" y="6960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0" name="Text Box 100"/>
        <xdr:cNvSpPr txBox="1">
          <a:spLocks noChangeArrowheads="1"/>
        </xdr:cNvSpPr>
      </xdr:nvSpPr>
      <xdr:spPr bwMode="auto">
        <a:xfrm>
          <a:off x="4352402" y="7102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1" name="Text Box 100"/>
        <xdr:cNvSpPr txBox="1">
          <a:spLocks noChangeArrowheads="1"/>
        </xdr:cNvSpPr>
      </xdr:nvSpPr>
      <xdr:spPr bwMode="auto">
        <a:xfrm>
          <a:off x="4352402" y="7245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2" name="Text Box 100"/>
        <xdr:cNvSpPr txBox="1">
          <a:spLocks noChangeArrowheads="1"/>
        </xdr:cNvSpPr>
      </xdr:nvSpPr>
      <xdr:spPr bwMode="auto">
        <a:xfrm>
          <a:off x="4352402" y="7388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3" name="Text Box 100"/>
        <xdr:cNvSpPr txBox="1">
          <a:spLocks noChangeArrowheads="1"/>
        </xdr:cNvSpPr>
      </xdr:nvSpPr>
      <xdr:spPr bwMode="auto">
        <a:xfrm>
          <a:off x="4352402" y="7531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4" name="Text Box 100"/>
        <xdr:cNvSpPr txBox="1">
          <a:spLocks noChangeArrowheads="1"/>
        </xdr:cNvSpPr>
      </xdr:nvSpPr>
      <xdr:spPr bwMode="auto">
        <a:xfrm>
          <a:off x="4352402" y="7674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5" name="Text Box 100"/>
        <xdr:cNvSpPr txBox="1">
          <a:spLocks noChangeArrowheads="1"/>
        </xdr:cNvSpPr>
      </xdr:nvSpPr>
      <xdr:spPr bwMode="auto">
        <a:xfrm>
          <a:off x="4352402" y="7817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6" name="Text Box 100"/>
        <xdr:cNvSpPr txBox="1">
          <a:spLocks noChangeArrowheads="1"/>
        </xdr:cNvSpPr>
      </xdr:nvSpPr>
      <xdr:spPr bwMode="auto">
        <a:xfrm>
          <a:off x="4352402" y="7960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7" name="Text Box 100"/>
        <xdr:cNvSpPr txBox="1">
          <a:spLocks noChangeArrowheads="1"/>
        </xdr:cNvSpPr>
      </xdr:nvSpPr>
      <xdr:spPr bwMode="auto">
        <a:xfrm>
          <a:off x="4352402" y="8103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8" name="Text Box 100"/>
        <xdr:cNvSpPr txBox="1">
          <a:spLocks noChangeArrowheads="1"/>
        </xdr:cNvSpPr>
      </xdr:nvSpPr>
      <xdr:spPr bwMode="auto">
        <a:xfrm>
          <a:off x="4352402" y="8245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09" name="Text Box 100"/>
        <xdr:cNvSpPr txBox="1">
          <a:spLocks noChangeArrowheads="1"/>
        </xdr:cNvSpPr>
      </xdr:nvSpPr>
      <xdr:spPr bwMode="auto">
        <a:xfrm>
          <a:off x="4352402" y="8388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0" name="Text Box 100"/>
        <xdr:cNvSpPr txBox="1">
          <a:spLocks noChangeArrowheads="1"/>
        </xdr:cNvSpPr>
      </xdr:nvSpPr>
      <xdr:spPr bwMode="auto">
        <a:xfrm>
          <a:off x="4352402" y="8531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1" name="Text Box 100"/>
        <xdr:cNvSpPr txBox="1">
          <a:spLocks noChangeArrowheads="1"/>
        </xdr:cNvSpPr>
      </xdr:nvSpPr>
      <xdr:spPr bwMode="auto">
        <a:xfrm>
          <a:off x="4352402" y="8674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2" name="Text Box 100"/>
        <xdr:cNvSpPr txBox="1">
          <a:spLocks noChangeArrowheads="1"/>
        </xdr:cNvSpPr>
      </xdr:nvSpPr>
      <xdr:spPr bwMode="auto">
        <a:xfrm>
          <a:off x="4352402" y="8817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3" name="Text Box 100"/>
        <xdr:cNvSpPr txBox="1">
          <a:spLocks noChangeArrowheads="1"/>
        </xdr:cNvSpPr>
      </xdr:nvSpPr>
      <xdr:spPr bwMode="auto">
        <a:xfrm>
          <a:off x="4352402" y="8960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4" name="Text Box 100"/>
        <xdr:cNvSpPr txBox="1">
          <a:spLocks noChangeArrowheads="1"/>
        </xdr:cNvSpPr>
      </xdr:nvSpPr>
      <xdr:spPr bwMode="auto">
        <a:xfrm>
          <a:off x="4352402" y="9103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5" name="Text Box 100"/>
        <xdr:cNvSpPr txBox="1">
          <a:spLocks noChangeArrowheads="1"/>
        </xdr:cNvSpPr>
      </xdr:nvSpPr>
      <xdr:spPr bwMode="auto">
        <a:xfrm>
          <a:off x="4352402" y="9246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6" name="Text Box 100"/>
        <xdr:cNvSpPr txBox="1">
          <a:spLocks noChangeArrowheads="1"/>
        </xdr:cNvSpPr>
      </xdr:nvSpPr>
      <xdr:spPr bwMode="auto">
        <a:xfrm>
          <a:off x="4352402" y="9388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7" name="Text Box 100"/>
        <xdr:cNvSpPr txBox="1">
          <a:spLocks noChangeArrowheads="1"/>
        </xdr:cNvSpPr>
      </xdr:nvSpPr>
      <xdr:spPr bwMode="auto">
        <a:xfrm>
          <a:off x="4352402" y="9531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8" name="Text Box 100"/>
        <xdr:cNvSpPr txBox="1">
          <a:spLocks noChangeArrowheads="1"/>
        </xdr:cNvSpPr>
      </xdr:nvSpPr>
      <xdr:spPr bwMode="auto">
        <a:xfrm>
          <a:off x="4352402" y="9674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19" name="Text Box 100"/>
        <xdr:cNvSpPr txBox="1">
          <a:spLocks noChangeArrowheads="1"/>
        </xdr:cNvSpPr>
      </xdr:nvSpPr>
      <xdr:spPr bwMode="auto">
        <a:xfrm>
          <a:off x="4352402" y="9817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0" name="Text Box 100"/>
        <xdr:cNvSpPr txBox="1">
          <a:spLocks noChangeArrowheads="1"/>
        </xdr:cNvSpPr>
      </xdr:nvSpPr>
      <xdr:spPr bwMode="auto">
        <a:xfrm>
          <a:off x="4352402" y="9960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1" name="Text Box 100"/>
        <xdr:cNvSpPr txBox="1">
          <a:spLocks noChangeArrowheads="1"/>
        </xdr:cNvSpPr>
      </xdr:nvSpPr>
      <xdr:spPr bwMode="auto">
        <a:xfrm>
          <a:off x="4352402" y="10103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2" name="Text Box 100"/>
        <xdr:cNvSpPr txBox="1">
          <a:spLocks noChangeArrowheads="1"/>
        </xdr:cNvSpPr>
      </xdr:nvSpPr>
      <xdr:spPr bwMode="auto">
        <a:xfrm>
          <a:off x="4352402" y="10246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3" name="Text Box 100"/>
        <xdr:cNvSpPr txBox="1">
          <a:spLocks noChangeArrowheads="1"/>
        </xdr:cNvSpPr>
      </xdr:nvSpPr>
      <xdr:spPr bwMode="auto">
        <a:xfrm>
          <a:off x="4352402" y="10389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4" name="Text Box 100"/>
        <xdr:cNvSpPr txBox="1">
          <a:spLocks noChangeArrowheads="1"/>
        </xdr:cNvSpPr>
      </xdr:nvSpPr>
      <xdr:spPr bwMode="auto">
        <a:xfrm>
          <a:off x="4352402" y="10531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5" name="Text Box 100"/>
        <xdr:cNvSpPr txBox="1">
          <a:spLocks noChangeArrowheads="1"/>
        </xdr:cNvSpPr>
      </xdr:nvSpPr>
      <xdr:spPr bwMode="auto">
        <a:xfrm>
          <a:off x="4352402" y="10674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6" name="Text Box 100"/>
        <xdr:cNvSpPr txBox="1">
          <a:spLocks noChangeArrowheads="1"/>
        </xdr:cNvSpPr>
      </xdr:nvSpPr>
      <xdr:spPr bwMode="auto">
        <a:xfrm>
          <a:off x="4352402" y="10817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7" name="Text Box 100"/>
        <xdr:cNvSpPr txBox="1">
          <a:spLocks noChangeArrowheads="1"/>
        </xdr:cNvSpPr>
      </xdr:nvSpPr>
      <xdr:spPr bwMode="auto">
        <a:xfrm>
          <a:off x="4352402" y="10960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8" name="Text Box 100"/>
        <xdr:cNvSpPr txBox="1">
          <a:spLocks noChangeArrowheads="1"/>
        </xdr:cNvSpPr>
      </xdr:nvSpPr>
      <xdr:spPr bwMode="auto">
        <a:xfrm>
          <a:off x="4352402" y="11103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29"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0" name="Text Box 100"/>
        <xdr:cNvSpPr txBox="1">
          <a:spLocks noChangeArrowheads="1"/>
        </xdr:cNvSpPr>
      </xdr:nvSpPr>
      <xdr:spPr bwMode="auto">
        <a:xfrm>
          <a:off x="4352402" y="2388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1" name="Text Box 100"/>
        <xdr:cNvSpPr txBox="1">
          <a:spLocks noChangeArrowheads="1"/>
        </xdr:cNvSpPr>
      </xdr:nvSpPr>
      <xdr:spPr bwMode="auto">
        <a:xfrm>
          <a:off x="4352402" y="2530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2" name="Text Box 100"/>
        <xdr:cNvSpPr txBox="1">
          <a:spLocks noChangeArrowheads="1"/>
        </xdr:cNvSpPr>
      </xdr:nvSpPr>
      <xdr:spPr bwMode="auto">
        <a:xfrm>
          <a:off x="4352402" y="2673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3" name="Text Box 100"/>
        <xdr:cNvSpPr txBox="1">
          <a:spLocks noChangeArrowheads="1"/>
        </xdr:cNvSpPr>
      </xdr:nvSpPr>
      <xdr:spPr bwMode="auto">
        <a:xfrm>
          <a:off x="4352402" y="2816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4" name="Text Box 100"/>
        <xdr:cNvSpPr txBox="1">
          <a:spLocks noChangeArrowheads="1"/>
        </xdr:cNvSpPr>
      </xdr:nvSpPr>
      <xdr:spPr bwMode="auto">
        <a:xfrm>
          <a:off x="4352402" y="2959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5" name="Text Box 100"/>
        <xdr:cNvSpPr txBox="1">
          <a:spLocks noChangeArrowheads="1"/>
        </xdr:cNvSpPr>
      </xdr:nvSpPr>
      <xdr:spPr bwMode="auto">
        <a:xfrm>
          <a:off x="4352402" y="3102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6" name="Text Box 100"/>
        <xdr:cNvSpPr txBox="1">
          <a:spLocks noChangeArrowheads="1"/>
        </xdr:cNvSpPr>
      </xdr:nvSpPr>
      <xdr:spPr bwMode="auto">
        <a:xfrm>
          <a:off x="4352402" y="3245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7" name="Text Box 100"/>
        <xdr:cNvSpPr txBox="1">
          <a:spLocks noChangeArrowheads="1"/>
        </xdr:cNvSpPr>
      </xdr:nvSpPr>
      <xdr:spPr bwMode="auto">
        <a:xfrm>
          <a:off x="4352402" y="3388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8" name="Text Box 100"/>
        <xdr:cNvSpPr txBox="1">
          <a:spLocks noChangeArrowheads="1"/>
        </xdr:cNvSpPr>
      </xdr:nvSpPr>
      <xdr:spPr bwMode="auto">
        <a:xfrm>
          <a:off x="4352402" y="3531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39" name="Text Box 100"/>
        <xdr:cNvSpPr txBox="1">
          <a:spLocks noChangeArrowheads="1"/>
        </xdr:cNvSpPr>
      </xdr:nvSpPr>
      <xdr:spPr bwMode="auto">
        <a:xfrm>
          <a:off x="4352402" y="3673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0" name="Text Box 100"/>
        <xdr:cNvSpPr txBox="1">
          <a:spLocks noChangeArrowheads="1"/>
        </xdr:cNvSpPr>
      </xdr:nvSpPr>
      <xdr:spPr bwMode="auto">
        <a:xfrm>
          <a:off x="4352402" y="3816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1" name="Text Box 100"/>
        <xdr:cNvSpPr txBox="1">
          <a:spLocks noChangeArrowheads="1"/>
        </xdr:cNvSpPr>
      </xdr:nvSpPr>
      <xdr:spPr bwMode="auto">
        <a:xfrm>
          <a:off x="4352402" y="3959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2" name="Text Box 100"/>
        <xdr:cNvSpPr txBox="1">
          <a:spLocks noChangeArrowheads="1"/>
        </xdr:cNvSpPr>
      </xdr:nvSpPr>
      <xdr:spPr bwMode="auto">
        <a:xfrm>
          <a:off x="4352402" y="4102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3" name="Text Box 100"/>
        <xdr:cNvSpPr txBox="1">
          <a:spLocks noChangeArrowheads="1"/>
        </xdr:cNvSpPr>
      </xdr:nvSpPr>
      <xdr:spPr bwMode="auto">
        <a:xfrm>
          <a:off x="4352402" y="4245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4" name="Text Box 100"/>
        <xdr:cNvSpPr txBox="1">
          <a:spLocks noChangeArrowheads="1"/>
        </xdr:cNvSpPr>
      </xdr:nvSpPr>
      <xdr:spPr bwMode="auto">
        <a:xfrm>
          <a:off x="4352402" y="4388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5" name="Text Box 100"/>
        <xdr:cNvSpPr txBox="1">
          <a:spLocks noChangeArrowheads="1"/>
        </xdr:cNvSpPr>
      </xdr:nvSpPr>
      <xdr:spPr bwMode="auto">
        <a:xfrm>
          <a:off x="4352402" y="4531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6" name="Text Box 100"/>
        <xdr:cNvSpPr txBox="1">
          <a:spLocks noChangeArrowheads="1"/>
        </xdr:cNvSpPr>
      </xdr:nvSpPr>
      <xdr:spPr bwMode="auto">
        <a:xfrm>
          <a:off x="4352402" y="4674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7" name="Text Box 100"/>
        <xdr:cNvSpPr txBox="1">
          <a:spLocks noChangeArrowheads="1"/>
        </xdr:cNvSpPr>
      </xdr:nvSpPr>
      <xdr:spPr bwMode="auto">
        <a:xfrm>
          <a:off x="4352402" y="4816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8" name="Text Box 100"/>
        <xdr:cNvSpPr txBox="1">
          <a:spLocks noChangeArrowheads="1"/>
        </xdr:cNvSpPr>
      </xdr:nvSpPr>
      <xdr:spPr bwMode="auto">
        <a:xfrm>
          <a:off x="4352402" y="4959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49" name="Text Box 100"/>
        <xdr:cNvSpPr txBox="1">
          <a:spLocks noChangeArrowheads="1"/>
        </xdr:cNvSpPr>
      </xdr:nvSpPr>
      <xdr:spPr bwMode="auto">
        <a:xfrm>
          <a:off x="4352402" y="5102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0" name="Text Box 100"/>
        <xdr:cNvSpPr txBox="1">
          <a:spLocks noChangeArrowheads="1"/>
        </xdr:cNvSpPr>
      </xdr:nvSpPr>
      <xdr:spPr bwMode="auto">
        <a:xfrm>
          <a:off x="4352402" y="5245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1" name="Text Box 100"/>
        <xdr:cNvSpPr txBox="1">
          <a:spLocks noChangeArrowheads="1"/>
        </xdr:cNvSpPr>
      </xdr:nvSpPr>
      <xdr:spPr bwMode="auto">
        <a:xfrm>
          <a:off x="4352402" y="5388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2" name="Text Box 100"/>
        <xdr:cNvSpPr txBox="1">
          <a:spLocks noChangeArrowheads="1"/>
        </xdr:cNvSpPr>
      </xdr:nvSpPr>
      <xdr:spPr bwMode="auto">
        <a:xfrm>
          <a:off x="4352402" y="5531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3" name="Text Box 100"/>
        <xdr:cNvSpPr txBox="1">
          <a:spLocks noChangeArrowheads="1"/>
        </xdr:cNvSpPr>
      </xdr:nvSpPr>
      <xdr:spPr bwMode="auto">
        <a:xfrm>
          <a:off x="4352402" y="5674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4" name="Text Box 100"/>
        <xdr:cNvSpPr txBox="1">
          <a:spLocks noChangeArrowheads="1"/>
        </xdr:cNvSpPr>
      </xdr:nvSpPr>
      <xdr:spPr bwMode="auto">
        <a:xfrm>
          <a:off x="4352402" y="5817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5" name="Text Box 100"/>
        <xdr:cNvSpPr txBox="1">
          <a:spLocks noChangeArrowheads="1"/>
        </xdr:cNvSpPr>
      </xdr:nvSpPr>
      <xdr:spPr bwMode="auto">
        <a:xfrm>
          <a:off x="4352402" y="5959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6" name="Text Box 100"/>
        <xdr:cNvSpPr txBox="1">
          <a:spLocks noChangeArrowheads="1"/>
        </xdr:cNvSpPr>
      </xdr:nvSpPr>
      <xdr:spPr bwMode="auto">
        <a:xfrm>
          <a:off x="4352402" y="6102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7" name="Text Box 100"/>
        <xdr:cNvSpPr txBox="1">
          <a:spLocks noChangeArrowheads="1"/>
        </xdr:cNvSpPr>
      </xdr:nvSpPr>
      <xdr:spPr bwMode="auto">
        <a:xfrm>
          <a:off x="4352402" y="6245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8" name="Text Box 100"/>
        <xdr:cNvSpPr txBox="1">
          <a:spLocks noChangeArrowheads="1"/>
        </xdr:cNvSpPr>
      </xdr:nvSpPr>
      <xdr:spPr bwMode="auto">
        <a:xfrm>
          <a:off x="4352402" y="6388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59" name="Text Box 100"/>
        <xdr:cNvSpPr txBox="1">
          <a:spLocks noChangeArrowheads="1"/>
        </xdr:cNvSpPr>
      </xdr:nvSpPr>
      <xdr:spPr bwMode="auto">
        <a:xfrm>
          <a:off x="4352402" y="6531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0" name="Text Box 100"/>
        <xdr:cNvSpPr txBox="1">
          <a:spLocks noChangeArrowheads="1"/>
        </xdr:cNvSpPr>
      </xdr:nvSpPr>
      <xdr:spPr bwMode="auto">
        <a:xfrm>
          <a:off x="4352402" y="6674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1" name="Text Box 100"/>
        <xdr:cNvSpPr txBox="1">
          <a:spLocks noChangeArrowheads="1"/>
        </xdr:cNvSpPr>
      </xdr:nvSpPr>
      <xdr:spPr bwMode="auto">
        <a:xfrm>
          <a:off x="4352402" y="6817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2" name="Text Box 100"/>
        <xdr:cNvSpPr txBox="1">
          <a:spLocks noChangeArrowheads="1"/>
        </xdr:cNvSpPr>
      </xdr:nvSpPr>
      <xdr:spPr bwMode="auto">
        <a:xfrm>
          <a:off x="4352402" y="6960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3" name="Text Box 100"/>
        <xdr:cNvSpPr txBox="1">
          <a:spLocks noChangeArrowheads="1"/>
        </xdr:cNvSpPr>
      </xdr:nvSpPr>
      <xdr:spPr bwMode="auto">
        <a:xfrm>
          <a:off x="4352402" y="7102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4" name="Text Box 100"/>
        <xdr:cNvSpPr txBox="1">
          <a:spLocks noChangeArrowheads="1"/>
        </xdr:cNvSpPr>
      </xdr:nvSpPr>
      <xdr:spPr bwMode="auto">
        <a:xfrm>
          <a:off x="4352402" y="7245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5" name="Text Box 100"/>
        <xdr:cNvSpPr txBox="1">
          <a:spLocks noChangeArrowheads="1"/>
        </xdr:cNvSpPr>
      </xdr:nvSpPr>
      <xdr:spPr bwMode="auto">
        <a:xfrm>
          <a:off x="4352402" y="7388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6" name="Text Box 100"/>
        <xdr:cNvSpPr txBox="1">
          <a:spLocks noChangeArrowheads="1"/>
        </xdr:cNvSpPr>
      </xdr:nvSpPr>
      <xdr:spPr bwMode="auto">
        <a:xfrm>
          <a:off x="4352402" y="7531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7" name="Text Box 100"/>
        <xdr:cNvSpPr txBox="1">
          <a:spLocks noChangeArrowheads="1"/>
        </xdr:cNvSpPr>
      </xdr:nvSpPr>
      <xdr:spPr bwMode="auto">
        <a:xfrm>
          <a:off x="4352402" y="7674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8" name="Text Box 100"/>
        <xdr:cNvSpPr txBox="1">
          <a:spLocks noChangeArrowheads="1"/>
        </xdr:cNvSpPr>
      </xdr:nvSpPr>
      <xdr:spPr bwMode="auto">
        <a:xfrm>
          <a:off x="4352402" y="7817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69" name="Text Box 100"/>
        <xdr:cNvSpPr txBox="1">
          <a:spLocks noChangeArrowheads="1"/>
        </xdr:cNvSpPr>
      </xdr:nvSpPr>
      <xdr:spPr bwMode="auto">
        <a:xfrm>
          <a:off x="4352402" y="7960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0" name="Text Box 100"/>
        <xdr:cNvSpPr txBox="1">
          <a:spLocks noChangeArrowheads="1"/>
        </xdr:cNvSpPr>
      </xdr:nvSpPr>
      <xdr:spPr bwMode="auto">
        <a:xfrm>
          <a:off x="4352402" y="8103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1" name="Text Box 100"/>
        <xdr:cNvSpPr txBox="1">
          <a:spLocks noChangeArrowheads="1"/>
        </xdr:cNvSpPr>
      </xdr:nvSpPr>
      <xdr:spPr bwMode="auto">
        <a:xfrm>
          <a:off x="4352402" y="8245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2" name="Text Box 100"/>
        <xdr:cNvSpPr txBox="1">
          <a:spLocks noChangeArrowheads="1"/>
        </xdr:cNvSpPr>
      </xdr:nvSpPr>
      <xdr:spPr bwMode="auto">
        <a:xfrm>
          <a:off x="4352402" y="8388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3" name="Text Box 100"/>
        <xdr:cNvSpPr txBox="1">
          <a:spLocks noChangeArrowheads="1"/>
        </xdr:cNvSpPr>
      </xdr:nvSpPr>
      <xdr:spPr bwMode="auto">
        <a:xfrm>
          <a:off x="4352402" y="8531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4" name="Text Box 100"/>
        <xdr:cNvSpPr txBox="1">
          <a:spLocks noChangeArrowheads="1"/>
        </xdr:cNvSpPr>
      </xdr:nvSpPr>
      <xdr:spPr bwMode="auto">
        <a:xfrm>
          <a:off x="4352402" y="8674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5" name="Text Box 100"/>
        <xdr:cNvSpPr txBox="1">
          <a:spLocks noChangeArrowheads="1"/>
        </xdr:cNvSpPr>
      </xdr:nvSpPr>
      <xdr:spPr bwMode="auto">
        <a:xfrm>
          <a:off x="4352402" y="8817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6" name="Text Box 100"/>
        <xdr:cNvSpPr txBox="1">
          <a:spLocks noChangeArrowheads="1"/>
        </xdr:cNvSpPr>
      </xdr:nvSpPr>
      <xdr:spPr bwMode="auto">
        <a:xfrm>
          <a:off x="4352402" y="8960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7" name="Text Box 100"/>
        <xdr:cNvSpPr txBox="1">
          <a:spLocks noChangeArrowheads="1"/>
        </xdr:cNvSpPr>
      </xdr:nvSpPr>
      <xdr:spPr bwMode="auto">
        <a:xfrm>
          <a:off x="4352402" y="9103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8" name="Text Box 100"/>
        <xdr:cNvSpPr txBox="1">
          <a:spLocks noChangeArrowheads="1"/>
        </xdr:cNvSpPr>
      </xdr:nvSpPr>
      <xdr:spPr bwMode="auto">
        <a:xfrm>
          <a:off x="4352402" y="9246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79" name="Text Box 100"/>
        <xdr:cNvSpPr txBox="1">
          <a:spLocks noChangeArrowheads="1"/>
        </xdr:cNvSpPr>
      </xdr:nvSpPr>
      <xdr:spPr bwMode="auto">
        <a:xfrm>
          <a:off x="4352402" y="9388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0" name="Text Box 100"/>
        <xdr:cNvSpPr txBox="1">
          <a:spLocks noChangeArrowheads="1"/>
        </xdr:cNvSpPr>
      </xdr:nvSpPr>
      <xdr:spPr bwMode="auto">
        <a:xfrm>
          <a:off x="4352402" y="9531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1" name="Text Box 100"/>
        <xdr:cNvSpPr txBox="1">
          <a:spLocks noChangeArrowheads="1"/>
        </xdr:cNvSpPr>
      </xdr:nvSpPr>
      <xdr:spPr bwMode="auto">
        <a:xfrm>
          <a:off x="4352402" y="9674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2" name="Text Box 100"/>
        <xdr:cNvSpPr txBox="1">
          <a:spLocks noChangeArrowheads="1"/>
        </xdr:cNvSpPr>
      </xdr:nvSpPr>
      <xdr:spPr bwMode="auto">
        <a:xfrm>
          <a:off x="4352402" y="9817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3" name="Text Box 100"/>
        <xdr:cNvSpPr txBox="1">
          <a:spLocks noChangeArrowheads="1"/>
        </xdr:cNvSpPr>
      </xdr:nvSpPr>
      <xdr:spPr bwMode="auto">
        <a:xfrm>
          <a:off x="4352402" y="9960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4" name="Text Box 100"/>
        <xdr:cNvSpPr txBox="1">
          <a:spLocks noChangeArrowheads="1"/>
        </xdr:cNvSpPr>
      </xdr:nvSpPr>
      <xdr:spPr bwMode="auto">
        <a:xfrm>
          <a:off x="4352402" y="10103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5" name="Text Box 100"/>
        <xdr:cNvSpPr txBox="1">
          <a:spLocks noChangeArrowheads="1"/>
        </xdr:cNvSpPr>
      </xdr:nvSpPr>
      <xdr:spPr bwMode="auto">
        <a:xfrm>
          <a:off x="4352402" y="10246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6" name="Text Box 100"/>
        <xdr:cNvSpPr txBox="1">
          <a:spLocks noChangeArrowheads="1"/>
        </xdr:cNvSpPr>
      </xdr:nvSpPr>
      <xdr:spPr bwMode="auto">
        <a:xfrm>
          <a:off x="4352402" y="10389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7" name="Text Box 100"/>
        <xdr:cNvSpPr txBox="1">
          <a:spLocks noChangeArrowheads="1"/>
        </xdr:cNvSpPr>
      </xdr:nvSpPr>
      <xdr:spPr bwMode="auto">
        <a:xfrm>
          <a:off x="4352402" y="10531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8" name="Text Box 100"/>
        <xdr:cNvSpPr txBox="1">
          <a:spLocks noChangeArrowheads="1"/>
        </xdr:cNvSpPr>
      </xdr:nvSpPr>
      <xdr:spPr bwMode="auto">
        <a:xfrm>
          <a:off x="4352402" y="10674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89" name="Text Box 100"/>
        <xdr:cNvSpPr txBox="1">
          <a:spLocks noChangeArrowheads="1"/>
        </xdr:cNvSpPr>
      </xdr:nvSpPr>
      <xdr:spPr bwMode="auto">
        <a:xfrm>
          <a:off x="4352402" y="10817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0" name="Text Box 100"/>
        <xdr:cNvSpPr txBox="1">
          <a:spLocks noChangeArrowheads="1"/>
        </xdr:cNvSpPr>
      </xdr:nvSpPr>
      <xdr:spPr bwMode="auto">
        <a:xfrm>
          <a:off x="4352402" y="10960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1" name="Text Box 100"/>
        <xdr:cNvSpPr txBox="1">
          <a:spLocks noChangeArrowheads="1"/>
        </xdr:cNvSpPr>
      </xdr:nvSpPr>
      <xdr:spPr bwMode="auto">
        <a:xfrm>
          <a:off x="4352402" y="11103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2"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3" name="Text Box 100"/>
        <xdr:cNvSpPr txBox="1">
          <a:spLocks noChangeArrowheads="1"/>
        </xdr:cNvSpPr>
      </xdr:nvSpPr>
      <xdr:spPr bwMode="auto">
        <a:xfrm>
          <a:off x="4352402" y="2388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4" name="Text Box 100"/>
        <xdr:cNvSpPr txBox="1">
          <a:spLocks noChangeArrowheads="1"/>
        </xdr:cNvSpPr>
      </xdr:nvSpPr>
      <xdr:spPr bwMode="auto">
        <a:xfrm>
          <a:off x="4352402" y="2530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5" name="Text Box 100"/>
        <xdr:cNvSpPr txBox="1">
          <a:spLocks noChangeArrowheads="1"/>
        </xdr:cNvSpPr>
      </xdr:nvSpPr>
      <xdr:spPr bwMode="auto">
        <a:xfrm>
          <a:off x="4352402" y="2673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6" name="Text Box 100"/>
        <xdr:cNvSpPr txBox="1">
          <a:spLocks noChangeArrowheads="1"/>
        </xdr:cNvSpPr>
      </xdr:nvSpPr>
      <xdr:spPr bwMode="auto">
        <a:xfrm>
          <a:off x="4352402" y="2816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7" name="Text Box 100"/>
        <xdr:cNvSpPr txBox="1">
          <a:spLocks noChangeArrowheads="1"/>
        </xdr:cNvSpPr>
      </xdr:nvSpPr>
      <xdr:spPr bwMode="auto">
        <a:xfrm>
          <a:off x="4352402" y="2959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8" name="Text Box 100"/>
        <xdr:cNvSpPr txBox="1">
          <a:spLocks noChangeArrowheads="1"/>
        </xdr:cNvSpPr>
      </xdr:nvSpPr>
      <xdr:spPr bwMode="auto">
        <a:xfrm>
          <a:off x="4352402" y="3102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199" name="Text Box 100"/>
        <xdr:cNvSpPr txBox="1">
          <a:spLocks noChangeArrowheads="1"/>
        </xdr:cNvSpPr>
      </xdr:nvSpPr>
      <xdr:spPr bwMode="auto">
        <a:xfrm>
          <a:off x="4352402" y="3245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0" name="Text Box 100"/>
        <xdr:cNvSpPr txBox="1">
          <a:spLocks noChangeArrowheads="1"/>
        </xdr:cNvSpPr>
      </xdr:nvSpPr>
      <xdr:spPr bwMode="auto">
        <a:xfrm>
          <a:off x="4352402" y="3388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1" name="Text Box 100"/>
        <xdr:cNvSpPr txBox="1">
          <a:spLocks noChangeArrowheads="1"/>
        </xdr:cNvSpPr>
      </xdr:nvSpPr>
      <xdr:spPr bwMode="auto">
        <a:xfrm>
          <a:off x="4352402" y="3531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2" name="Text Box 100"/>
        <xdr:cNvSpPr txBox="1">
          <a:spLocks noChangeArrowheads="1"/>
        </xdr:cNvSpPr>
      </xdr:nvSpPr>
      <xdr:spPr bwMode="auto">
        <a:xfrm>
          <a:off x="4352402" y="3673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3" name="Text Box 100"/>
        <xdr:cNvSpPr txBox="1">
          <a:spLocks noChangeArrowheads="1"/>
        </xdr:cNvSpPr>
      </xdr:nvSpPr>
      <xdr:spPr bwMode="auto">
        <a:xfrm>
          <a:off x="4352402" y="3816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4" name="Text Box 100"/>
        <xdr:cNvSpPr txBox="1">
          <a:spLocks noChangeArrowheads="1"/>
        </xdr:cNvSpPr>
      </xdr:nvSpPr>
      <xdr:spPr bwMode="auto">
        <a:xfrm>
          <a:off x="4352402" y="3959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5" name="Text Box 100"/>
        <xdr:cNvSpPr txBox="1">
          <a:spLocks noChangeArrowheads="1"/>
        </xdr:cNvSpPr>
      </xdr:nvSpPr>
      <xdr:spPr bwMode="auto">
        <a:xfrm>
          <a:off x="4352402" y="4102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6" name="Text Box 100"/>
        <xdr:cNvSpPr txBox="1">
          <a:spLocks noChangeArrowheads="1"/>
        </xdr:cNvSpPr>
      </xdr:nvSpPr>
      <xdr:spPr bwMode="auto">
        <a:xfrm>
          <a:off x="4352402" y="4245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7" name="Text Box 100"/>
        <xdr:cNvSpPr txBox="1">
          <a:spLocks noChangeArrowheads="1"/>
        </xdr:cNvSpPr>
      </xdr:nvSpPr>
      <xdr:spPr bwMode="auto">
        <a:xfrm>
          <a:off x="4352402" y="4388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8" name="Text Box 100"/>
        <xdr:cNvSpPr txBox="1">
          <a:spLocks noChangeArrowheads="1"/>
        </xdr:cNvSpPr>
      </xdr:nvSpPr>
      <xdr:spPr bwMode="auto">
        <a:xfrm>
          <a:off x="4352402" y="4531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09" name="Text Box 100"/>
        <xdr:cNvSpPr txBox="1">
          <a:spLocks noChangeArrowheads="1"/>
        </xdr:cNvSpPr>
      </xdr:nvSpPr>
      <xdr:spPr bwMode="auto">
        <a:xfrm>
          <a:off x="4352402" y="4674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0" name="Text Box 100"/>
        <xdr:cNvSpPr txBox="1">
          <a:spLocks noChangeArrowheads="1"/>
        </xdr:cNvSpPr>
      </xdr:nvSpPr>
      <xdr:spPr bwMode="auto">
        <a:xfrm>
          <a:off x="4352402" y="4816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1" name="Text Box 100"/>
        <xdr:cNvSpPr txBox="1">
          <a:spLocks noChangeArrowheads="1"/>
        </xdr:cNvSpPr>
      </xdr:nvSpPr>
      <xdr:spPr bwMode="auto">
        <a:xfrm>
          <a:off x="4352402" y="4959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2" name="Text Box 100"/>
        <xdr:cNvSpPr txBox="1">
          <a:spLocks noChangeArrowheads="1"/>
        </xdr:cNvSpPr>
      </xdr:nvSpPr>
      <xdr:spPr bwMode="auto">
        <a:xfrm>
          <a:off x="4352402" y="5102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3" name="Text Box 100"/>
        <xdr:cNvSpPr txBox="1">
          <a:spLocks noChangeArrowheads="1"/>
        </xdr:cNvSpPr>
      </xdr:nvSpPr>
      <xdr:spPr bwMode="auto">
        <a:xfrm>
          <a:off x="4352402" y="5245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4" name="Text Box 100"/>
        <xdr:cNvSpPr txBox="1">
          <a:spLocks noChangeArrowheads="1"/>
        </xdr:cNvSpPr>
      </xdr:nvSpPr>
      <xdr:spPr bwMode="auto">
        <a:xfrm>
          <a:off x="4352402" y="5388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5" name="Text Box 100"/>
        <xdr:cNvSpPr txBox="1">
          <a:spLocks noChangeArrowheads="1"/>
        </xdr:cNvSpPr>
      </xdr:nvSpPr>
      <xdr:spPr bwMode="auto">
        <a:xfrm>
          <a:off x="4352402" y="5531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6" name="Text Box 100"/>
        <xdr:cNvSpPr txBox="1">
          <a:spLocks noChangeArrowheads="1"/>
        </xdr:cNvSpPr>
      </xdr:nvSpPr>
      <xdr:spPr bwMode="auto">
        <a:xfrm>
          <a:off x="4352402" y="5674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7" name="Text Box 100"/>
        <xdr:cNvSpPr txBox="1">
          <a:spLocks noChangeArrowheads="1"/>
        </xdr:cNvSpPr>
      </xdr:nvSpPr>
      <xdr:spPr bwMode="auto">
        <a:xfrm>
          <a:off x="4352402" y="5817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8" name="Text Box 100"/>
        <xdr:cNvSpPr txBox="1">
          <a:spLocks noChangeArrowheads="1"/>
        </xdr:cNvSpPr>
      </xdr:nvSpPr>
      <xdr:spPr bwMode="auto">
        <a:xfrm>
          <a:off x="4352402" y="5959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19" name="Text Box 100"/>
        <xdr:cNvSpPr txBox="1">
          <a:spLocks noChangeArrowheads="1"/>
        </xdr:cNvSpPr>
      </xdr:nvSpPr>
      <xdr:spPr bwMode="auto">
        <a:xfrm>
          <a:off x="4352402" y="6102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0" name="Text Box 100"/>
        <xdr:cNvSpPr txBox="1">
          <a:spLocks noChangeArrowheads="1"/>
        </xdr:cNvSpPr>
      </xdr:nvSpPr>
      <xdr:spPr bwMode="auto">
        <a:xfrm>
          <a:off x="4352402" y="6245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1" name="Text Box 100"/>
        <xdr:cNvSpPr txBox="1">
          <a:spLocks noChangeArrowheads="1"/>
        </xdr:cNvSpPr>
      </xdr:nvSpPr>
      <xdr:spPr bwMode="auto">
        <a:xfrm>
          <a:off x="4352402" y="6388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2" name="Text Box 100"/>
        <xdr:cNvSpPr txBox="1">
          <a:spLocks noChangeArrowheads="1"/>
        </xdr:cNvSpPr>
      </xdr:nvSpPr>
      <xdr:spPr bwMode="auto">
        <a:xfrm>
          <a:off x="4352402" y="6531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3" name="Text Box 100"/>
        <xdr:cNvSpPr txBox="1">
          <a:spLocks noChangeArrowheads="1"/>
        </xdr:cNvSpPr>
      </xdr:nvSpPr>
      <xdr:spPr bwMode="auto">
        <a:xfrm>
          <a:off x="4352402" y="6674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4" name="Text Box 100"/>
        <xdr:cNvSpPr txBox="1">
          <a:spLocks noChangeArrowheads="1"/>
        </xdr:cNvSpPr>
      </xdr:nvSpPr>
      <xdr:spPr bwMode="auto">
        <a:xfrm>
          <a:off x="4352402" y="6817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5" name="Text Box 100"/>
        <xdr:cNvSpPr txBox="1">
          <a:spLocks noChangeArrowheads="1"/>
        </xdr:cNvSpPr>
      </xdr:nvSpPr>
      <xdr:spPr bwMode="auto">
        <a:xfrm>
          <a:off x="4352402" y="6960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6" name="Text Box 100"/>
        <xdr:cNvSpPr txBox="1">
          <a:spLocks noChangeArrowheads="1"/>
        </xdr:cNvSpPr>
      </xdr:nvSpPr>
      <xdr:spPr bwMode="auto">
        <a:xfrm>
          <a:off x="4352402" y="7102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7" name="Text Box 100"/>
        <xdr:cNvSpPr txBox="1">
          <a:spLocks noChangeArrowheads="1"/>
        </xdr:cNvSpPr>
      </xdr:nvSpPr>
      <xdr:spPr bwMode="auto">
        <a:xfrm>
          <a:off x="4352402" y="7245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8" name="Text Box 100"/>
        <xdr:cNvSpPr txBox="1">
          <a:spLocks noChangeArrowheads="1"/>
        </xdr:cNvSpPr>
      </xdr:nvSpPr>
      <xdr:spPr bwMode="auto">
        <a:xfrm>
          <a:off x="4352402" y="7388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29" name="Text Box 100"/>
        <xdr:cNvSpPr txBox="1">
          <a:spLocks noChangeArrowheads="1"/>
        </xdr:cNvSpPr>
      </xdr:nvSpPr>
      <xdr:spPr bwMode="auto">
        <a:xfrm>
          <a:off x="4352402" y="7531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0" name="Text Box 100"/>
        <xdr:cNvSpPr txBox="1">
          <a:spLocks noChangeArrowheads="1"/>
        </xdr:cNvSpPr>
      </xdr:nvSpPr>
      <xdr:spPr bwMode="auto">
        <a:xfrm>
          <a:off x="4352402" y="7674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1" name="Text Box 100"/>
        <xdr:cNvSpPr txBox="1">
          <a:spLocks noChangeArrowheads="1"/>
        </xdr:cNvSpPr>
      </xdr:nvSpPr>
      <xdr:spPr bwMode="auto">
        <a:xfrm>
          <a:off x="4352402" y="7817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2" name="Text Box 100"/>
        <xdr:cNvSpPr txBox="1">
          <a:spLocks noChangeArrowheads="1"/>
        </xdr:cNvSpPr>
      </xdr:nvSpPr>
      <xdr:spPr bwMode="auto">
        <a:xfrm>
          <a:off x="4352402" y="7960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3" name="Text Box 100"/>
        <xdr:cNvSpPr txBox="1">
          <a:spLocks noChangeArrowheads="1"/>
        </xdr:cNvSpPr>
      </xdr:nvSpPr>
      <xdr:spPr bwMode="auto">
        <a:xfrm>
          <a:off x="4352402" y="8103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4" name="Text Box 100"/>
        <xdr:cNvSpPr txBox="1">
          <a:spLocks noChangeArrowheads="1"/>
        </xdr:cNvSpPr>
      </xdr:nvSpPr>
      <xdr:spPr bwMode="auto">
        <a:xfrm>
          <a:off x="4352402" y="8245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5" name="Text Box 100"/>
        <xdr:cNvSpPr txBox="1">
          <a:spLocks noChangeArrowheads="1"/>
        </xdr:cNvSpPr>
      </xdr:nvSpPr>
      <xdr:spPr bwMode="auto">
        <a:xfrm>
          <a:off x="4352402" y="8388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6" name="Text Box 100"/>
        <xdr:cNvSpPr txBox="1">
          <a:spLocks noChangeArrowheads="1"/>
        </xdr:cNvSpPr>
      </xdr:nvSpPr>
      <xdr:spPr bwMode="auto">
        <a:xfrm>
          <a:off x="4352402" y="8531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7" name="Text Box 100"/>
        <xdr:cNvSpPr txBox="1">
          <a:spLocks noChangeArrowheads="1"/>
        </xdr:cNvSpPr>
      </xdr:nvSpPr>
      <xdr:spPr bwMode="auto">
        <a:xfrm>
          <a:off x="4352402" y="8674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8" name="Text Box 100"/>
        <xdr:cNvSpPr txBox="1">
          <a:spLocks noChangeArrowheads="1"/>
        </xdr:cNvSpPr>
      </xdr:nvSpPr>
      <xdr:spPr bwMode="auto">
        <a:xfrm>
          <a:off x="4352402" y="8817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39" name="Text Box 100"/>
        <xdr:cNvSpPr txBox="1">
          <a:spLocks noChangeArrowheads="1"/>
        </xdr:cNvSpPr>
      </xdr:nvSpPr>
      <xdr:spPr bwMode="auto">
        <a:xfrm>
          <a:off x="4352402" y="8960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0" name="Text Box 100"/>
        <xdr:cNvSpPr txBox="1">
          <a:spLocks noChangeArrowheads="1"/>
        </xdr:cNvSpPr>
      </xdr:nvSpPr>
      <xdr:spPr bwMode="auto">
        <a:xfrm>
          <a:off x="4352402" y="9103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1" name="Text Box 100"/>
        <xdr:cNvSpPr txBox="1">
          <a:spLocks noChangeArrowheads="1"/>
        </xdr:cNvSpPr>
      </xdr:nvSpPr>
      <xdr:spPr bwMode="auto">
        <a:xfrm>
          <a:off x="4352402" y="9246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2" name="Text Box 100"/>
        <xdr:cNvSpPr txBox="1">
          <a:spLocks noChangeArrowheads="1"/>
        </xdr:cNvSpPr>
      </xdr:nvSpPr>
      <xdr:spPr bwMode="auto">
        <a:xfrm>
          <a:off x="4352402" y="9388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3" name="Text Box 100"/>
        <xdr:cNvSpPr txBox="1">
          <a:spLocks noChangeArrowheads="1"/>
        </xdr:cNvSpPr>
      </xdr:nvSpPr>
      <xdr:spPr bwMode="auto">
        <a:xfrm>
          <a:off x="4352402" y="9531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4" name="Text Box 100"/>
        <xdr:cNvSpPr txBox="1">
          <a:spLocks noChangeArrowheads="1"/>
        </xdr:cNvSpPr>
      </xdr:nvSpPr>
      <xdr:spPr bwMode="auto">
        <a:xfrm>
          <a:off x="4352402" y="9674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5" name="Text Box 100"/>
        <xdr:cNvSpPr txBox="1">
          <a:spLocks noChangeArrowheads="1"/>
        </xdr:cNvSpPr>
      </xdr:nvSpPr>
      <xdr:spPr bwMode="auto">
        <a:xfrm>
          <a:off x="4352402" y="9817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6" name="Text Box 100"/>
        <xdr:cNvSpPr txBox="1">
          <a:spLocks noChangeArrowheads="1"/>
        </xdr:cNvSpPr>
      </xdr:nvSpPr>
      <xdr:spPr bwMode="auto">
        <a:xfrm>
          <a:off x="4352402" y="9960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7" name="Text Box 100"/>
        <xdr:cNvSpPr txBox="1">
          <a:spLocks noChangeArrowheads="1"/>
        </xdr:cNvSpPr>
      </xdr:nvSpPr>
      <xdr:spPr bwMode="auto">
        <a:xfrm>
          <a:off x="4352402" y="10103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8" name="Text Box 100"/>
        <xdr:cNvSpPr txBox="1">
          <a:spLocks noChangeArrowheads="1"/>
        </xdr:cNvSpPr>
      </xdr:nvSpPr>
      <xdr:spPr bwMode="auto">
        <a:xfrm>
          <a:off x="4352402" y="10246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49" name="Text Box 100"/>
        <xdr:cNvSpPr txBox="1">
          <a:spLocks noChangeArrowheads="1"/>
        </xdr:cNvSpPr>
      </xdr:nvSpPr>
      <xdr:spPr bwMode="auto">
        <a:xfrm>
          <a:off x="4352402" y="10389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0" name="Text Box 100"/>
        <xdr:cNvSpPr txBox="1">
          <a:spLocks noChangeArrowheads="1"/>
        </xdr:cNvSpPr>
      </xdr:nvSpPr>
      <xdr:spPr bwMode="auto">
        <a:xfrm>
          <a:off x="4352402" y="10531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1" name="Text Box 100"/>
        <xdr:cNvSpPr txBox="1">
          <a:spLocks noChangeArrowheads="1"/>
        </xdr:cNvSpPr>
      </xdr:nvSpPr>
      <xdr:spPr bwMode="auto">
        <a:xfrm>
          <a:off x="4352402" y="10674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2" name="Text Box 100"/>
        <xdr:cNvSpPr txBox="1">
          <a:spLocks noChangeArrowheads="1"/>
        </xdr:cNvSpPr>
      </xdr:nvSpPr>
      <xdr:spPr bwMode="auto">
        <a:xfrm>
          <a:off x="4352402" y="10817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3" name="Text Box 100"/>
        <xdr:cNvSpPr txBox="1">
          <a:spLocks noChangeArrowheads="1"/>
        </xdr:cNvSpPr>
      </xdr:nvSpPr>
      <xdr:spPr bwMode="auto">
        <a:xfrm>
          <a:off x="4352402" y="10960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4" name="Text Box 100"/>
        <xdr:cNvSpPr txBox="1">
          <a:spLocks noChangeArrowheads="1"/>
        </xdr:cNvSpPr>
      </xdr:nvSpPr>
      <xdr:spPr bwMode="auto">
        <a:xfrm>
          <a:off x="4352402" y="11103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5"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6" name="Text Box 100"/>
        <xdr:cNvSpPr txBox="1">
          <a:spLocks noChangeArrowheads="1"/>
        </xdr:cNvSpPr>
      </xdr:nvSpPr>
      <xdr:spPr bwMode="auto">
        <a:xfrm>
          <a:off x="4352402" y="2388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7" name="Text Box 100"/>
        <xdr:cNvSpPr txBox="1">
          <a:spLocks noChangeArrowheads="1"/>
        </xdr:cNvSpPr>
      </xdr:nvSpPr>
      <xdr:spPr bwMode="auto">
        <a:xfrm>
          <a:off x="4352402" y="2530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8" name="Text Box 100"/>
        <xdr:cNvSpPr txBox="1">
          <a:spLocks noChangeArrowheads="1"/>
        </xdr:cNvSpPr>
      </xdr:nvSpPr>
      <xdr:spPr bwMode="auto">
        <a:xfrm>
          <a:off x="4352402" y="2673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59" name="Text Box 100"/>
        <xdr:cNvSpPr txBox="1">
          <a:spLocks noChangeArrowheads="1"/>
        </xdr:cNvSpPr>
      </xdr:nvSpPr>
      <xdr:spPr bwMode="auto">
        <a:xfrm>
          <a:off x="4352402" y="2816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0" name="Text Box 100"/>
        <xdr:cNvSpPr txBox="1">
          <a:spLocks noChangeArrowheads="1"/>
        </xdr:cNvSpPr>
      </xdr:nvSpPr>
      <xdr:spPr bwMode="auto">
        <a:xfrm>
          <a:off x="4352402" y="2959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1" name="Text Box 100"/>
        <xdr:cNvSpPr txBox="1">
          <a:spLocks noChangeArrowheads="1"/>
        </xdr:cNvSpPr>
      </xdr:nvSpPr>
      <xdr:spPr bwMode="auto">
        <a:xfrm>
          <a:off x="4352402" y="3102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2" name="Text Box 100"/>
        <xdr:cNvSpPr txBox="1">
          <a:spLocks noChangeArrowheads="1"/>
        </xdr:cNvSpPr>
      </xdr:nvSpPr>
      <xdr:spPr bwMode="auto">
        <a:xfrm>
          <a:off x="4352402" y="3245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3" name="Text Box 100"/>
        <xdr:cNvSpPr txBox="1">
          <a:spLocks noChangeArrowheads="1"/>
        </xdr:cNvSpPr>
      </xdr:nvSpPr>
      <xdr:spPr bwMode="auto">
        <a:xfrm>
          <a:off x="4352402" y="3388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4" name="Text Box 100"/>
        <xdr:cNvSpPr txBox="1">
          <a:spLocks noChangeArrowheads="1"/>
        </xdr:cNvSpPr>
      </xdr:nvSpPr>
      <xdr:spPr bwMode="auto">
        <a:xfrm>
          <a:off x="4352402" y="3531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5" name="Text Box 100"/>
        <xdr:cNvSpPr txBox="1">
          <a:spLocks noChangeArrowheads="1"/>
        </xdr:cNvSpPr>
      </xdr:nvSpPr>
      <xdr:spPr bwMode="auto">
        <a:xfrm>
          <a:off x="4352402" y="3673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6" name="Text Box 100"/>
        <xdr:cNvSpPr txBox="1">
          <a:spLocks noChangeArrowheads="1"/>
        </xdr:cNvSpPr>
      </xdr:nvSpPr>
      <xdr:spPr bwMode="auto">
        <a:xfrm>
          <a:off x="4352402" y="3816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7" name="Text Box 100"/>
        <xdr:cNvSpPr txBox="1">
          <a:spLocks noChangeArrowheads="1"/>
        </xdr:cNvSpPr>
      </xdr:nvSpPr>
      <xdr:spPr bwMode="auto">
        <a:xfrm>
          <a:off x="4352402" y="3959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8" name="Text Box 100"/>
        <xdr:cNvSpPr txBox="1">
          <a:spLocks noChangeArrowheads="1"/>
        </xdr:cNvSpPr>
      </xdr:nvSpPr>
      <xdr:spPr bwMode="auto">
        <a:xfrm>
          <a:off x="4352402" y="4102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69" name="Text Box 100"/>
        <xdr:cNvSpPr txBox="1">
          <a:spLocks noChangeArrowheads="1"/>
        </xdr:cNvSpPr>
      </xdr:nvSpPr>
      <xdr:spPr bwMode="auto">
        <a:xfrm>
          <a:off x="4352402" y="4245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0" name="Text Box 100"/>
        <xdr:cNvSpPr txBox="1">
          <a:spLocks noChangeArrowheads="1"/>
        </xdr:cNvSpPr>
      </xdr:nvSpPr>
      <xdr:spPr bwMode="auto">
        <a:xfrm>
          <a:off x="4352402" y="4388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1" name="Text Box 100"/>
        <xdr:cNvSpPr txBox="1">
          <a:spLocks noChangeArrowheads="1"/>
        </xdr:cNvSpPr>
      </xdr:nvSpPr>
      <xdr:spPr bwMode="auto">
        <a:xfrm>
          <a:off x="4352402" y="4531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2" name="Text Box 100"/>
        <xdr:cNvSpPr txBox="1">
          <a:spLocks noChangeArrowheads="1"/>
        </xdr:cNvSpPr>
      </xdr:nvSpPr>
      <xdr:spPr bwMode="auto">
        <a:xfrm>
          <a:off x="4352402" y="4674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3" name="Text Box 100"/>
        <xdr:cNvSpPr txBox="1">
          <a:spLocks noChangeArrowheads="1"/>
        </xdr:cNvSpPr>
      </xdr:nvSpPr>
      <xdr:spPr bwMode="auto">
        <a:xfrm>
          <a:off x="4352402" y="4816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4" name="Text Box 100"/>
        <xdr:cNvSpPr txBox="1">
          <a:spLocks noChangeArrowheads="1"/>
        </xdr:cNvSpPr>
      </xdr:nvSpPr>
      <xdr:spPr bwMode="auto">
        <a:xfrm>
          <a:off x="4352402" y="4959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5" name="Text Box 100"/>
        <xdr:cNvSpPr txBox="1">
          <a:spLocks noChangeArrowheads="1"/>
        </xdr:cNvSpPr>
      </xdr:nvSpPr>
      <xdr:spPr bwMode="auto">
        <a:xfrm>
          <a:off x="4352402" y="5102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6" name="Text Box 100"/>
        <xdr:cNvSpPr txBox="1">
          <a:spLocks noChangeArrowheads="1"/>
        </xdr:cNvSpPr>
      </xdr:nvSpPr>
      <xdr:spPr bwMode="auto">
        <a:xfrm>
          <a:off x="4352402" y="5245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7" name="Text Box 100"/>
        <xdr:cNvSpPr txBox="1">
          <a:spLocks noChangeArrowheads="1"/>
        </xdr:cNvSpPr>
      </xdr:nvSpPr>
      <xdr:spPr bwMode="auto">
        <a:xfrm>
          <a:off x="4352402" y="5388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8" name="Text Box 100"/>
        <xdr:cNvSpPr txBox="1">
          <a:spLocks noChangeArrowheads="1"/>
        </xdr:cNvSpPr>
      </xdr:nvSpPr>
      <xdr:spPr bwMode="auto">
        <a:xfrm>
          <a:off x="4352402" y="5531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79" name="Text Box 100"/>
        <xdr:cNvSpPr txBox="1">
          <a:spLocks noChangeArrowheads="1"/>
        </xdr:cNvSpPr>
      </xdr:nvSpPr>
      <xdr:spPr bwMode="auto">
        <a:xfrm>
          <a:off x="4352402" y="5674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0" name="Text Box 100"/>
        <xdr:cNvSpPr txBox="1">
          <a:spLocks noChangeArrowheads="1"/>
        </xdr:cNvSpPr>
      </xdr:nvSpPr>
      <xdr:spPr bwMode="auto">
        <a:xfrm>
          <a:off x="4352402" y="5817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1" name="Text Box 100"/>
        <xdr:cNvSpPr txBox="1">
          <a:spLocks noChangeArrowheads="1"/>
        </xdr:cNvSpPr>
      </xdr:nvSpPr>
      <xdr:spPr bwMode="auto">
        <a:xfrm>
          <a:off x="4352402" y="5959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2" name="Text Box 100"/>
        <xdr:cNvSpPr txBox="1">
          <a:spLocks noChangeArrowheads="1"/>
        </xdr:cNvSpPr>
      </xdr:nvSpPr>
      <xdr:spPr bwMode="auto">
        <a:xfrm>
          <a:off x="4352402" y="6102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3" name="Text Box 100"/>
        <xdr:cNvSpPr txBox="1">
          <a:spLocks noChangeArrowheads="1"/>
        </xdr:cNvSpPr>
      </xdr:nvSpPr>
      <xdr:spPr bwMode="auto">
        <a:xfrm>
          <a:off x="4352402" y="6245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4" name="Text Box 100"/>
        <xdr:cNvSpPr txBox="1">
          <a:spLocks noChangeArrowheads="1"/>
        </xdr:cNvSpPr>
      </xdr:nvSpPr>
      <xdr:spPr bwMode="auto">
        <a:xfrm>
          <a:off x="4352402" y="6388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5" name="Text Box 100"/>
        <xdr:cNvSpPr txBox="1">
          <a:spLocks noChangeArrowheads="1"/>
        </xdr:cNvSpPr>
      </xdr:nvSpPr>
      <xdr:spPr bwMode="auto">
        <a:xfrm>
          <a:off x="4352402" y="6531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6" name="Text Box 100"/>
        <xdr:cNvSpPr txBox="1">
          <a:spLocks noChangeArrowheads="1"/>
        </xdr:cNvSpPr>
      </xdr:nvSpPr>
      <xdr:spPr bwMode="auto">
        <a:xfrm>
          <a:off x="4352402" y="6674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7" name="Text Box 100"/>
        <xdr:cNvSpPr txBox="1">
          <a:spLocks noChangeArrowheads="1"/>
        </xdr:cNvSpPr>
      </xdr:nvSpPr>
      <xdr:spPr bwMode="auto">
        <a:xfrm>
          <a:off x="4352402" y="6817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8" name="Text Box 100"/>
        <xdr:cNvSpPr txBox="1">
          <a:spLocks noChangeArrowheads="1"/>
        </xdr:cNvSpPr>
      </xdr:nvSpPr>
      <xdr:spPr bwMode="auto">
        <a:xfrm>
          <a:off x="4352402" y="6960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89" name="Text Box 100"/>
        <xdr:cNvSpPr txBox="1">
          <a:spLocks noChangeArrowheads="1"/>
        </xdr:cNvSpPr>
      </xdr:nvSpPr>
      <xdr:spPr bwMode="auto">
        <a:xfrm>
          <a:off x="4352402" y="7102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0" name="Text Box 100"/>
        <xdr:cNvSpPr txBox="1">
          <a:spLocks noChangeArrowheads="1"/>
        </xdr:cNvSpPr>
      </xdr:nvSpPr>
      <xdr:spPr bwMode="auto">
        <a:xfrm>
          <a:off x="4352402" y="7245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1" name="Text Box 100"/>
        <xdr:cNvSpPr txBox="1">
          <a:spLocks noChangeArrowheads="1"/>
        </xdr:cNvSpPr>
      </xdr:nvSpPr>
      <xdr:spPr bwMode="auto">
        <a:xfrm>
          <a:off x="4352402" y="7388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2" name="Text Box 100"/>
        <xdr:cNvSpPr txBox="1">
          <a:spLocks noChangeArrowheads="1"/>
        </xdr:cNvSpPr>
      </xdr:nvSpPr>
      <xdr:spPr bwMode="auto">
        <a:xfrm>
          <a:off x="4352402" y="7531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3" name="Text Box 100"/>
        <xdr:cNvSpPr txBox="1">
          <a:spLocks noChangeArrowheads="1"/>
        </xdr:cNvSpPr>
      </xdr:nvSpPr>
      <xdr:spPr bwMode="auto">
        <a:xfrm>
          <a:off x="4352402" y="7674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4" name="Text Box 100"/>
        <xdr:cNvSpPr txBox="1">
          <a:spLocks noChangeArrowheads="1"/>
        </xdr:cNvSpPr>
      </xdr:nvSpPr>
      <xdr:spPr bwMode="auto">
        <a:xfrm>
          <a:off x="4352402" y="7817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5" name="Text Box 100"/>
        <xdr:cNvSpPr txBox="1">
          <a:spLocks noChangeArrowheads="1"/>
        </xdr:cNvSpPr>
      </xdr:nvSpPr>
      <xdr:spPr bwMode="auto">
        <a:xfrm>
          <a:off x="4352402" y="7960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6" name="Text Box 100"/>
        <xdr:cNvSpPr txBox="1">
          <a:spLocks noChangeArrowheads="1"/>
        </xdr:cNvSpPr>
      </xdr:nvSpPr>
      <xdr:spPr bwMode="auto">
        <a:xfrm>
          <a:off x="4352402" y="8103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7" name="Text Box 100"/>
        <xdr:cNvSpPr txBox="1">
          <a:spLocks noChangeArrowheads="1"/>
        </xdr:cNvSpPr>
      </xdr:nvSpPr>
      <xdr:spPr bwMode="auto">
        <a:xfrm>
          <a:off x="4352402" y="8245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8" name="Text Box 100"/>
        <xdr:cNvSpPr txBox="1">
          <a:spLocks noChangeArrowheads="1"/>
        </xdr:cNvSpPr>
      </xdr:nvSpPr>
      <xdr:spPr bwMode="auto">
        <a:xfrm>
          <a:off x="4352402" y="8388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299" name="Text Box 100"/>
        <xdr:cNvSpPr txBox="1">
          <a:spLocks noChangeArrowheads="1"/>
        </xdr:cNvSpPr>
      </xdr:nvSpPr>
      <xdr:spPr bwMode="auto">
        <a:xfrm>
          <a:off x="4352402" y="8531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0" name="Text Box 100"/>
        <xdr:cNvSpPr txBox="1">
          <a:spLocks noChangeArrowheads="1"/>
        </xdr:cNvSpPr>
      </xdr:nvSpPr>
      <xdr:spPr bwMode="auto">
        <a:xfrm>
          <a:off x="4352402" y="8674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1" name="Text Box 100"/>
        <xdr:cNvSpPr txBox="1">
          <a:spLocks noChangeArrowheads="1"/>
        </xdr:cNvSpPr>
      </xdr:nvSpPr>
      <xdr:spPr bwMode="auto">
        <a:xfrm>
          <a:off x="4352402" y="8817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2" name="Text Box 100"/>
        <xdr:cNvSpPr txBox="1">
          <a:spLocks noChangeArrowheads="1"/>
        </xdr:cNvSpPr>
      </xdr:nvSpPr>
      <xdr:spPr bwMode="auto">
        <a:xfrm>
          <a:off x="4352402" y="8960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3" name="Text Box 100"/>
        <xdr:cNvSpPr txBox="1">
          <a:spLocks noChangeArrowheads="1"/>
        </xdr:cNvSpPr>
      </xdr:nvSpPr>
      <xdr:spPr bwMode="auto">
        <a:xfrm>
          <a:off x="4352402" y="9103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4" name="Text Box 100"/>
        <xdr:cNvSpPr txBox="1">
          <a:spLocks noChangeArrowheads="1"/>
        </xdr:cNvSpPr>
      </xdr:nvSpPr>
      <xdr:spPr bwMode="auto">
        <a:xfrm>
          <a:off x="4352402" y="9246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5" name="Text Box 100"/>
        <xdr:cNvSpPr txBox="1">
          <a:spLocks noChangeArrowheads="1"/>
        </xdr:cNvSpPr>
      </xdr:nvSpPr>
      <xdr:spPr bwMode="auto">
        <a:xfrm>
          <a:off x="4352402" y="9388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6" name="Text Box 100"/>
        <xdr:cNvSpPr txBox="1">
          <a:spLocks noChangeArrowheads="1"/>
        </xdr:cNvSpPr>
      </xdr:nvSpPr>
      <xdr:spPr bwMode="auto">
        <a:xfrm>
          <a:off x="4352402" y="9531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7" name="Text Box 100"/>
        <xdr:cNvSpPr txBox="1">
          <a:spLocks noChangeArrowheads="1"/>
        </xdr:cNvSpPr>
      </xdr:nvSpPr>
      <xdr:spPr bwMode="auto">
        <a:xfrm>
          <a:off x="4352402" y="9674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8" name="Text Box 100"/>
        <xdr:cNvSpPr txBox="1">
          <a:spLocks noChangeArrowheads="1"/>
        </xdr:cNvSpPr>
      </xdr:nvSpPr>
      <xdr:spPr bwMode="auto">
        <a:xfrm>
          <a:off x="4352402" y="9817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09" name="Text Box 100"/>
        <xdr:cNvSpPr txBox="1">
          <a:spLocks noChangeArrowheads="1"/>
        </xdr:cNvSpPr>
      </xdr:nvSpPr>
      <xdr:spPr bwMode="auto">
        <a:xfrm>
          <a:off x="4352402" y="9960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0" name="Text Box 100"/>
        <xdr:cNvSpPr txBox="1">
          <a:spLocks noChangeArrowheads="1"/>
        </xdr:cNvSpPr>
      </xdr:nvSpPr>
      <xdr:spPr bwMode="auto">
        <a:xfrm>
          <a:off x="4352402" y="10103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1" name="Text Box 100"/>
        <xdr:cNvSpPr txBox="1">
          <a:spLocks noChangeArrowheads="1"/>
        </xdr:cNvSpPr>
      </xdr:nvSpPr>
      <xdr:spPr bwMode="auto">
        <a:xfrm>
          <a:off x="4352402" y="10246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2" name="Text Box 100"/>
        <xdr:cNvSpPr txBox="1">
          <a:spLocks noChangeArrowheads="1"/>
        </xdr:cNvSpPr>
      </xdr:nvSpPr>
      <xdr:spPr bwMode="auto">
        <a:xfrm>
          <a:off x="4352402" y="10389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3" name="Text Box 100"/>
        <xdr:cNvSpPr txBox="1">
          <a:spLocks noChangeArrowheads="1"/>
        </xdr:cNvSpPr>
      </xdr:nvSpPr>
      <xdr:spPr bwMode="auto">
        <a:xfrm>
          <a:off x="4352402" y="10531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4" name="Text Box 100"/>
        <xdr:cNvSpPr txBox="1">
          <a:spLocks noChangeArrowheads="1"/>
        </xdr:cNvSpPr>
      </xdr:nvSpPr>
      <xdr:spPr bwMode="auto">
        <a:xfrm>
          <a:off x="4352402" y="10674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5" name="Text Box 100"/>
        <xdr:cNvSpPr txBox="1">
          <a:spLocks noChangeArrowheads="1"/>
        </xdr:cNvSpPr>
      </xdr:nvSpPr>
      <xdr:spPr bwMode="auto">
        <a:xfrm>
          <a:off x="4352402" y="10817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6" name="Text Box 100"/>
        <xdr:cNvSpPr txBox="1">
          <a:spLocks noChangeArrowheads="1"/>
        </xdr:cNvSpPr>
      </xdr:nvSpPr>
      <xdr:spPr bwMode="auto">
        <a:xfrm>
          <a:off x="4352402" y="10960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7" name="Text Box 100"/>
        <xdr:cNvSpPr txBox="1">
          <a:spLocks noChangeArrowheads="1"/>
        </xdr:cNvSpPr>
      </xdr:nvSpPr>
      <xdr:spPr bwMode="auto">
        <a:xfrm>
          <a:off x="4352402" y="11103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8"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19" name="Text Box 100"/>
        <xdr:cNvSpPr txBox="1">
          <a:spLocks noChangeArrowheads="1"/>
        </xdr:cNvSpPr>
      </xdr:nvSpPr>
      <xdr:spPr bwMode="auto">
        <a:xfrm>
          <a:off x="4352402" y="2388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0" name="Text Box 100"/>
        <xdr:cNvSpPr txBox="1">
          <a:spLocks noChangeArrowheads="1"/>
        </xdr:cNvSpPr>
      </xdr:nvSpPr>
      <xdr:spPr bwMode="auto">
        <a:xfrm>
          <a:off x="4352402" y="2530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1" name="Text Box 100"/>
        <xdr:cNvSpPr txBox="1">
          <a:spLocks noChangeArrowheads="1"/>
        </xdr:cNvSpPr>
      </xdr:nvSpPr>
      <xdr:spPr bwMode="auto">
        <a:xfrm>
          <a:off x="4352402" y="2673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2" name="Text Box 100"/>
        <xdr:cNvSpPr txBox="1">
          <a:spLocks noChangeArrowheads="1"/>
        </xdr:cNvSpPr>
      </xdr:nvSpPr>
      <xdr:spPr bwMode="auto">
        <a:xfrm>
          <a:off x="4352402" y="2816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3" name="Text Box 100"/>
        <xdr:cNvSpPr txBox="1">
          <a:spLocks noChangeArrowheads="1"/>
        </xdr:cNvSpPr>
      </xdr:nvSpPr>
      <xdr:spPr bwMode="auto">
        <a:xfrm>
          <a:off x="4352402" y="2959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4" name="Text Box 100"/>
        <xdr:cNvSpPr txBox="1">
          <a:spLocks noChangeArrowheads="1"/>
        </xdr:cNvSpPr>
      </xdr:nvSpPr>
      <xdr:spPr bwMode="auto">
        <a:xfrm>
          <a:off x="4352402" y="3102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5" name="Text Box 100"/>
        <xdr:cNvSpPr txBox="1">
          <a:spLocks noChangeArrowheads="1"/>
        </xdr:cNvSpPr>
      </xdr:nvSpPr>
      <xdr:spPr bwMode="auto">
        <a:xfrm>
          <a:off x="4352402" y="3245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6" name="Text Box 100"/>
        <xdr:cNvSpPr txBox="1">
          <a:spLocks noChangeArrowheads="1"/>
        </xdr:cNvSpPr>
      </xdr:nvSpPr>
      <xdr:spPr bwMode="auto">
        <a:xfrm>
          <a:off x="4352402" y="3388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7" name="Text Box 100"/>
        <xdr:cNvSpPr txBox="1">
          <a:spLocks noChangeArrowheads="1"/>
        </xdr:cNvSpPr>
      </xdr:nvSpPr>
      <xdr:spPr bwMode="auto">
        <a:xfrm>
          <a:off x="4352402" y="3531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8" name="Text Box 100"/>
        <xdr:cNvSpPr txBox="1">
          <a:spLocks noChangeArrowheads="1"/>
        </xdr:cNvSpPr>
      </xdr:nvSpPr>
      <xdr:spPr bwMode="auto">
        <a:xfrm>
          <a:off x="4352402" y="3673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29" name="Text Box 100"/>
        <xdr:cNvSpPr txBox="1">
          <a:spLocks noChangeArrowheads="1"/>
        </xdr:cNvSpPr>
      </xdr:nvSpPr>
      <xdr:spPr bwMode="auto">
        <a:xfrm>
          <a:off x="4352402" y="3816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0" name="Text Box 100"/>
        <xdr:cNvSpPr txBox="1">
          <a:spLocks noChangeArrowheads="1"/>
        </xdr:cNvSpPr>
      </xdr:nvSpPr>
      <xdr:spPr bwMode="auto">
        <a:xfrm>
          <a:off x="4352402" y="3959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1" name="Text Box 100"/>
        <xdr:cNvSpPr txBox="1">
          <a:spLocks noChangeArrowheads="1"/>
        </xdr:cNvSpPr>
      </xdr:nvSpPr>
      <xdr:spPr bwMode="auto">
        <a:xfrm>
          <a:off x="4352402" y="4102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2" name="Text Box 100"/>
        <xdr:cNvSpPr txBox="1">
          <a:spLocks noChangeArrowheads="1"/>
        </xdr:cNvSpPr>
      </xdr:nvSpPr>
      <xdr:spPr bwMode="auto">
        <a:xfrm>
          <a:off x="4352402" y="4245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3" name="Text Box 100"/>
        <xdr:cNvSpPr txBox="1">
          <a:spLocks noChangeArrowheads="1"/>
        </xdr:cNvSpPr>
      </xdr:nvSpPr>
      <xdr:spPr bwMode="auto">
        <a:xfrm>
          <a:off x="4352402" y="4388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4" name="Text Box 100"/>
        <xdr:cNvSpPr txBox="1">
          <a:spLocks noChangeArrowheads="1"/>
        </xdr:cNvSpPr>
      </xdr:nvSpPr>
      <xdr:spPr bwMode="auto">
        <a:xfrm>
          <a:off x="4352402" y="4531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5" name="Text Box 100"/>
        <xdr:cNvSpPr txBox="1">
          <a:spLocks noChangeArrowheads="1"/>
        </xdr:cNvSpPr>
      </xdr:nvSpPr>
      <xdr:spPr bwMode="auto">
        <a:xfrm>
          <a:off x="4352402" y="4674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6" name="Text Box 100"/>
        <xdr:cNvSpPr txBox="1">
          <a:spLocks noChangeArrowheads="1"/>
        </xdr:cNvSpPr>
      </xdr:nvSpPr>
      <xdr:spPr bwMode="auto">
        <a:xfrm>
          <a:off x="4352402" y="4816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7" name="Text Box 100"/>
        <xdr:cNvSpPr txBox="1">
          <a:spLocks noChangeArrowheads="1"/>
        </xdr:cNvSpPr>
      </xdr:nvSpPr>
      <xdr:spPr bwMode="auto">
        <a:xfrm>
          <a:off x="4352402" y="4959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8" name="Text Box 100"/>
        <xdr:cNvSpPr txBox="1">
          <a:spLocks noChangeArrowheads="1"/>
        </xdr:cNvSpPr>
      </xdr:nvSpPr>
      <xdr:spPr bwMode="auto">
        <a:xfrm>
          <a:off x="4352402" y="5102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39" name="Text Box 100"/>
        <xdr:cNvSpPr txBox="1">
          <a:spLocks noChangeArrowheads="1"/>
        </xdr:cNvSpPr>
      </xdr:nvSpPr>
      <xdr:spPr bwMode="auto">
        <a:xfrm>
          <a:off x="4352402" y="5245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0" name="Text Box 100"/>
        <xdr:cNvSpPr txBox="1">
          <a:spLocks noChangeArrowheads="1"/>
        </xdr:cNvSpPr>
      </xdr:nvSpPr>
      <xdr:spPr bwMode="auto">
        <a:xfrm>
          <a:off x="4352402" y="5388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1" name="Text Box 100"/>
        <xdr:cNvSpPr txBox="1">
          <a:spLocks noChangeArrowheads="1"/>
        </xdr:cNvSpPr>
      </xdr:nvSpPr>
      <xdr:spPr bwMode="auto">
        <a:xfrm>
          <a:off x="4352402" y="5531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2" name="Text Box 100"/>
        <xdr:cNvSpPr txBox="1">
          <a:spLocks noChangeArrowheads="1"/>
        </xdr:cNvSpPr>
      </xdr:nvSpPr>
      <xdr:spPr bwMode="auto">
        <a:xfrm>
          <a:off x="4352402" y="5674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3" name="Text Box 100"/>
        <xdr:cNvSpPr txBox="1">
          <a:spLocks noChangeArrowheads="1"/>
        </xdr:cNvSpPr>
      </xdr:nvSpPr>
      <xdr:spPr bwMode="auto">
        <a:xfrm>
          <a:off x="4352402" y="5817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4" name="Text Box 100"/>
        <xdr:cNvSpPr txBox="1">
          <a:spLocks noChangeArrowheads="1"/>
        </xdr:cNvSpPr>
      </xdr:nvSpPr>
      <xdr:spPr bwMode="auto">
        <a:xfrm>
          <a:off x="4352402" y="5959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5" name="Text Box 100"/>
        <xdr:cNvSpPr txBox="1">
          <a:spLocks noChangeArrowheads="1"/>
        </xdr:cNvSpPr>
      </xdr:nvSpPr>
      <xdr:spPr bwMode="auto">
        <a:xfrm>
          <a:off x="4352402" y="6102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6" name="Text Box 100"/>
        <xdr:cNvSpPr txBox="1">
          <a:spLocks noChangeArrowheads="1"/>
        </xdr:cNvSpPr>
      </xdr:nvSpPr>
      <xdr:spPr bwMode="auto">
        <a:xfrm>
          <a:off x="4352402" y="6245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7" name="Text Box 100"/>
        <xdr:cNvSpPr txBox="1">
          <a:spLocks noChangeArrowheads="1"/>
        </xdr:cNvSpPr>
      </xdr:nvSpPr>
      <xdr:spPr bwMode="auto">
        <a:xfrm>
          <a:off x="4352402" y="6388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8" name="Text Box 100"/>
        <xdr:cNvSpPr txBox="1">
          <a:spLocks noChangeArrowheads="1"/>
        </xdr:cNvSpPr>
      </xdr:nvSpPr>
      <xdr:spPr bwMode="auto">
        <a:xfrm>
          <a:off x="4352402" y="6531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49" name="Text Box 100"/>
        <xdr:cNvSpPr txBox="1">
          <a:spLocks noChangeArrowheads="1"/>
        </xdr:cNvSpPr>
      </xdr:nvSpPr>
      <xdr:spPr bwMode="auto">
        <a:xfrm>
          <a:off x="4352402" y="6674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0" name="Text Box 100"/>
        <xdr:cNvSpPr txBox="1">
          <a:spLocks noChangeArrowheads="1"/>
        </xdr:cNvSpPr>
      </xdr:nvSpPr>
      <xdr:spPr bwMode="auto">
        <a:xfrm>
          <a:off x="4352402" y="6817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1" name="Text Box 100"/>
        <xdr:cNvSpPr txBox="1">
          <a:spLocks noChangeArrowheads="1"/>
        </xdr:cNvSpPr>
      </xdr:nvSpPr>
      <xdr:spPr bwMode="auto">
        <a:xfrm>
          <a:off x="4352402" y="6960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2" name="Text Box 100"/>
        <xdr:cNvSpPr txBox="1">
          <a:spLocks noChangeArrowheads="1"/>
        </xdr:cNvSpPr>
      </xdr:nvSpPr>
      <xdr:spPr bwMode="auto">
        <a:xfrm>
          <a:off x="4352402" y="7102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3" name="Text Box 100"/>
        <xdr:cNvSpPr txBox="1">
          <a:spLocks noChangeArrowheads="1"/>
        </xdr:cNvSpPr>
      </xdr:nvSpPr>
      <xdr:spPr bwMode="auto">
        <a:xfrm>
          <a:off x="4352402" y="7245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4" name="Text Box 100"/>
        <xdr:cNvSpPr txBox="1">
          <a:spLocks noChangeArrowheads="1"/>
        </xdr:cNvSpPr>
      </xdr:nvSpPr>
      <xdr:spPr bwMode="auto">
        <a:xfrm>
          <a:off x="4352402" y="7388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5" name="Text Box 100"/>
        <xdr:cNvSpPr txBox="1">
          <a:spLocks noChangeArrowheads="1"/>
        </xdr:cNvSpPr>
      </xdr:nvSpPr>
      <xdr:spPr bwMode="auto">
        <a:xfrm>
          <a:off x="4352402" y="7531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6" name="Text Box 100"/>
        <xdr:cNvSpPr txBox="1">
          <a:spLocks noChangeArrowheads="1"/>
        </xdr:cNvSpPr>
      </xdr:nvSpPr>
      <xdr:spPr bwMode="auto">
        <a:xfrm>
          <a:off x="4352402" y="7674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7" name="Text Box 100"/>
        <xdr:cNvSpPr txBox="1">
          <a:spLocks noChangeArrowheads="1"/>
        </xdr:cNvSpPr>
      </xdr:nvSpPr>
      <xdr:spPr bwMode="auto">
        <a:xfrm>
          <a:off x="4352402" y="7817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8" name="Text Box 100"/>
        <xdr:cNvSpPr txBox="1">
          <a:spLocks noChangeArrowheads="1"/>
        </xdr:cNvSpPr>
      </xdr:nvSpPr>
      <xdr:spPr bwMode="auto">
        <a:xfrm>
          <a:off x="4352402" y="7960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59" name="Text Box 100"/>
        <xdr:cNvSpPr txBox="1">
          <a:spLocks noChangeArrowheads="1"/>
        </xdr:cNvSpPr>
      </xdr:nvSpPr>
      <xdr:spPr bwMode="auto">
        <a:xfrm>
          <a:off x="4352402" y="8103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0" name="Text Box 100"/>
        <xdr:cNvSpPr txBox="1">
          <a:spLocks noChangeArrowheads="1"/>
        </xdr:cNvSpPr>
      </xdr:nvSpPr>
      <xdr:spPr bwMode="auto">
        <a:xfrm>
          <a:off x="4352402" y="8245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1" name="Text Box 100"/>
        <xdr:cNvSpPr txBox="1">
          <a:spLocks noChangeArrowheads="1"/>
        </xdr:cNvSpPr>
      </xdr:nvSpPr>
      <xdr:spPr bwMode="auto">
        <a:xfrm>
          <a:off x="4352402" y="8388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2" name="Text Box 100"/>
        <xdr:cNvSpPr txBox="1">
          <a:spLocks noChangeArrowheads="1"/>
        </xdr:cNvSpPr>
      </xdr:nvSpPr>
      <xdr:spPr bwMode="auto">
        <a:xfrm>
          <a:off x="4352402" y="8531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3" name="Text Box 100"/>
        <xdr:cNvSpPr txBox="1">
          <a:spLocks noChangeArrowheads="1"/>
        </xdr:cNvSpPr>
      </xdr:nvSpPr>
      <xdr:spPr bwMode="auto">
        <a:xfrm>
          <a:off x="4352402" y="8674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4" name="Text Box 100"/>
        <xdr:cNvSpPr txBox="1">
          <a:spLocks noChangeArrowheads="1"/>
        </xdr:cNvSpPr>
      </xdr:nvSpPr>
      <xdr:spPr bwMode="auto">
        <a:xfrm>
          <a:off x="4352402" y="8817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5" name="Text Box 100"/>
        <xdr:cNvSpPr txBox="1">
          <a:spLocks noChangeArrowheads="1"/>
        </xdr:cNvSpPr>
      </xdr:nvSpPr>
      <xdr:spPr bwMode="auto">
        <a:xfrm>
          <a:off x="4352402" y="8960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6" name="Text Box 100"/>
        <xdr:cNvSpPr txBox="1">
          <a:spLocks noChangeArrowheads="1"/>
        </xdr:cNvSpPr>
      </xdr:nvSpPr>
      <xdr:spPr bwMode="auto">
        <a:xfrm>
          <a:off x="4352402" y="9103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7" name="Text Box 100"/>
        <xdr:cNvSpPr txBox="1">
          <a:spLocks noChangeArrowheads="1"/>
        </xdr:cNvSpPr>
      </xdr:nvSpPr>
      <xdr:spPr bwMode="auto">
        <a:xfrm>
          <a:off x="4352402" y="9246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8" name="Text Box 100"/>
        <xdr:cNvSpPr txBox="1">
          <a:spLocks noChangeArrowheads="1"/>
        </xdr:cNvSpPr>
      </xdr:nvSpPr>
      <xdr:spPr bwMode="auto">
        <a:xfrm>
          <a:off x="4352402" y="9388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69" name="Text Box 100"/>
        <xdr:cNvSpPr txBox="1">
          <a:spLocks noChangeArrowheads="1"/>
        </xdr:cNvSpPr>
      </xdr:nvSpPr>
      <xdr:spPr bwMode="auto">
        <a:xfrm>
          <a:off x="4352402" y="9531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0" name="Text Box 100"/>
        <xdr:cNvSpPr txBox="1">
          <a:spLocks noChangeArrowheads="1"/>
        </xdr:cNvSpPr>
      </xdr:nvSpPr>
      <xdr:spPr bwMode="auto">
        <a:xfrm>
          <a:off x="4352402" y="9674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1" name="Text Box 100"/>
        <xdr:cNvSpPr txBox="1">
          <a:spLocks noChangeArrowheads="1"/>
        </xdr:cNvSpPr>
      </xdr:nvSpPr>
      <xdr:spPr bwMode="auto">
        <a:xfrm>
          <a:off x="4352402" y="9817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2" name="Text Box 100"/>
        <xdr:cNvSpPr txBox="1">
          <a:spLocks noChangeArrowheads="1"/>
        </xdr:cNvSpPr>
      </xdr:nvSpPr>
      <xdr:spPr bwMode="auto">
        <a:xfrm>
          <a:off x="4352402" y="9960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3" name="Text Box 100"/>
        <xdr:cNvSpPr txBox="1">
          <a:spLocks noChangeArrowheads="1"/>
        </xdr:cNvSpPr>
      </xdr:nvSpPr>
      <xdr:spPr bwMode="auto">
        <a:xfrm>
          <a:off x="4352402" y="10103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4" name="Text Box 100"/>
        <xdr:cNvSpPr txBox="1">
          <a:spLocks noChangeArrowheads="1"/>
        </xdr:cNvSpPr>
      </xdr:nvSpPr>
      <xdr:spPr bwMode="auto">
        <a:xfrm>
          <a:off x="4352402" y="10246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5" name="Text Box 100"/>
        <xdr:cNvSpPr txBox="1">
          <a:spLocks noChangeArrowheads="1"/>
        </xdr:cNvSpPr>
      </xdr:nvSpPr>
      <xdr:spPr bwMode="auto">
        <a:xfrm>
          <a:off x="4352402" y="10389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6" name="Text Box 100"/>
        <xdr:cNvSpPr txBox="1">
          <a:spLocks noChangeArrowheads="1"/>
        </xdr:cNvSpPr>
      </xdr:nvSpPr>
      <xdr:spPr bwMode="auto">
        <a:xfrm>
          <a:off x="4352402" y="10531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7" name="Text Box 100"/>
        <xdr:cNvSpPr txBox="1">
          <a:spLocks noChangeArrowheads="1"/>
        </xdr:cNvSpPr>
      </xdr:nvSpPr>
      <xdr:spPr bwMode="auto">
        <a:xfrm>
          <a:off x="4352402" y="10674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8" name="Text Box 100"/>
        <xdr:cNvSpPr txBox="1">
          <a:spLocks noChangeArrowheads="1"/>
        </xdr:cNvSpPr>
      </xdr:nvSpPr>
      <xdr:spPr bwMode="auto">
        <a:xfrm>
          <a:off x="4352402" y="10817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79" name="Text Box 100"/>
        <xdr:cNvSpPr txBox="1">
          <a:spLocks noChangeArrowheads="1"/>
        </xdr:cNvSpPr>
      </xdr:nvSpPr>
      <xdr:spPr bwMode="auto">
        <a:xfrm>
          <a:off x="4352402" y="10960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0" name="Text Box 100"/>
        <xdr:cNvSpPr txBox="1">
          <a:spLocks noChangeArrowheads="1"/>
        </xdr:cNvSpPr>
      </xdr:nvSpPr>
      <xdr:spPr bwMode="auto">
        <a:xfrm>
          <a:off x="4352402" y="11103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1"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2" name="Text Box 100"/>
        <xdr:cNvSpPr txBox="1">
          <a:spLocks noChangeArrowheads="1"/>
        </xdr:cNvSpPr>
      </xdr:nvSpPr>
      <xdr:spPr bwMode="auto">
        <a:xfrm>
          <a:off x="4352402" y="2388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3" name="Text Box 100"/>
        <xdr:cNvSpPr txBox="1">
          <a:spLocks noChangeArrowheads="1"/>
        </xdr:cNvSpPr>
      </xdr:nvSpPr>
      <xdr:spPr bwMode="auto">
        <a:xfrm>
          <a:off x="4352402" y="2530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4" name="Text Box 100"/>
        <xdr:cNvSpPr txBox="1">
          <a:spLocks noChangeArrowheads="1"/>
        </xdr:cNvSpPr>
      </xdr:nvSpPr>
      <xdr:spPr bwMode="auto">
        <a:xfrm>
          <a:off x="4352402" y="2673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5" name="Text Box 100"/>
        <xdr:cNvSpPr txBox="1">
          <a:spLocks noChangeArrowheads="1"/>
        </xdr:cNvSpPr>
      </xdr:nvSpPr>
      <xdr:spPr bwMode="auto">
        <a:xfrm>
          <a:off x="4352402" y="2816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6" name="Text Box 100"/>
        <xdr:cNvSpPr txBox="1">
          <a:spLocks noChangeArrowheads="1"/>
        </xdr:cNvSpPr>
      </xdr:nvSpPr>
      <xdr:spPr bwMode="auto">
        <a:xfrm>
          <a:off x="4352402" y="2959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7" name="Text Box 100"/>
        <xdr:cNvSpPr txBox="1">
          <a:spLocks noChangeArrowheads="1"/>
        </xdr:cNvSpPr>
      </xdr:nvSpPr>
      <xdr:spPr bwMode="auto">
        <a:xfrm>
          <a:off x="4352402" y="3102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8" name="Text Box 100"/>
        <xdr:cNvSpPr txBox="1">
          <a:spLocks noChangeArrowheads="1"/>
        </xdr:cNvSpPr>
      </xdr:nvSpPr>
      <xdr:spPr bwMode="auto">
        <a:xfrm>
          <a:off x="4352402" y="3245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89" name="Text Box 100"/>
        <xdr:cNvSpPr txBox="1">
          <a:spLocks noChangeArrowheads="1"/>
        </xdr:cNvSpPr>
      </xdr:nvSpPr>
      <xdr:spPr bwMode="auto">
        <a:xfrm>
          <a:off x="4352402" y="3388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0" name="Text Box 100"/>
        <xdr:cNvSpPr txBox="1">
          <a:spLocks noChangeArrowheads="1"/>
        </xdr:cNvSpPr>
      </xdr:nvSpPr>
      <xdr:spPr bwMode="auto">
        <a:xfrm>
          <a:off x="4352402" y="3531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1" name="Text Box 100"/>
        <xdr:cNvSpPr txBox="1">
          <a:spLocks noChangeArrowheads="1"/>
        </xdr:cNvSpPr>
      </xdr:nvSpPr>
      <xdr:spPr bwMode="auto">
        <a:xfrm>
          <a:off x="4352402" y="3673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2" name="Text Box 100"/>
        <xdr:cNvSpPr txBox="1">
          <a:spLocks noChangeArrowheads="1"/>
        </xdr:cNvSpPr>
      </xdr:nvSpPr>
      <xdr:spPr bwMode="auto">
        <a:xfrm>
          <a:off x="4352402" y="3816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3" name="Text Box 100"/>
        <xdr:cNvSpPr txBox="1">
          <a:spLocks noChangeArrowheads="1"/>
        </xdr:cNvSpPr>
      </xdr:nvSpPr>
      <xdr:spPr bwMode="auto">
        <a:xfrm>
          <a:off x="4352402" y="3959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4" name="Text Box 100"/>
        <xdr:cNvSpPr txBox="1">
          <a:spLocks noChangeArrowheads="1"/>
        </xdr:cNvSpPr>
      </xdr:nvSpPr>
      <xdr:spPr bwMode="auto">
        <a:xfrm>
          <a:off x="4352402" y="4102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5" name="Text Box 100"/>
        <xdr:cNvSpPr txBox="1">
          <a:spLocks noChangeArrowheads="1"/>
        </xdr:cNvSpPr>
      </xdr:nvSpPr>
      <xdr:spPr bwMode="auto">
        <a:xfrm>
          <a:off x="4352402" y="4245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6" name="Text Box 100"/>
        <xdr:cNvSpPr txBox="1">
          <a:spLocks noChangeArrowheads="1"/>
        </xdr:cNvSpPr>
      </xdr:nvSpPr>
      <xdr:spPr bwMode="auto">
        <a:xfrm>
          <a:off x="4352402" y="4388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7" name="Text Box 100"/>
        <xdr:cNvSpPr txBox="1">
          <a:spLocks noChangeArrowheads="1"/>
        </xdr:cNvSpPr>
      </xdr:nvSpPr>
      <xdr:spPr bwMode="auto">
        <a:xfrm>
          <a:off x="4352402" y="4531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8" name="Text Box 100"/>
        <xdr:cNvSpPr txBox="1">
          <a:spLocks noChangeArrowheads="1"/>
        </xdr:cNvSpPr>
      </xdr:nvSpPr>
      <xdr:spPr bwMode="auto">
        <a:xfrm>
          <a:off x="4352402" y="4674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399" name="Text Box 100"/>
        <xdr:cNvSpPr txBox="1">
          <a:spLocks noChangeArrowheads="1"/>
        </xdr:cNvSpPr>
      </xdr:nvSpPr>
      <xdr:spPr bwMode="auto">
        <a:xfrm>
          <a:off x="4352402" y="4816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0" name="Text Box 100"/>
        <xdr:cNvSpPr txBox="1">
          <a:spLocks noChangeArrowheads="1"/>
        </xdr:cNvSpPr>
      </xdr:nvSpPr>
      <xdr:spPr bwMode="auto">
        <a:xfrm>
          <a:off x="4352402" y="4959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1" name="Text Box 100"/>
        <xdr:cNvSpPr txBox="1">
          <a:spLocks noChangeArrowheads="1"/>
        </xdr:cNvSpPr>
      </xdr:nvSpPr>
      <xdr:spPr bwMode="auto">
        <a:xfrm>
          <a:off x="4352402" y="5102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2" name="Text Box 100"/>
        <xdr:cNvSpPr txBox="1">
          <a:spLocks noChangeArrowheads="1"/>
        </xdr:cNvSpPr>
      </xdr:nvSpPr>
      <xdr:spPr bwMode="auto">
        <a:xfrm>
          <a:off x="4352402" y="5245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3" name="Text Box 100"/>
        <xdr:cNvSpPr txBox="1">
          <a:spLocks noChangeArrowheads="1"/>
        </xdr:cNvSpPr>
      </xdr:nvSpPr>
      <xdr:spPr bwMode="auto">
        <a:xfrm>
          <a:off x="4352402" y="5388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4" name="Text Box 100"/>
        <xdr:cNvSpPr txBox="1">
          <a:spLocks noChangeArrowheads="1"/>
        </xdr:cNvSpPr>
      </xdr:nvSpPr>
      <xdr:spPr bwMode="auto">
        <a:xfrm>
          <a:off x="4352402" y="5531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5" name="Text Box 100"/>
        <xdr:cNvSpPr txBox="1">
          <a:spLocks noChangeArrowheads="1"/>
        </xdr:cNvSpPr>
      </xdr:nvSpPr>
      <xdr:spPr bwMode="auto">
        <a:xfrm>
          <a:off x="4352402" y="5674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6" name="Text Box 100"/>
        <xdr:cNvSpPr txBox="1">
          <a:spLocks noChangeArrowheads="1"/>
        </xdr:cNvSpPr>
      </xdr:nvSpPr>
      <xdr:spPr bwMode="auto">
        <a:xfrm>
          <a:off x="4352402" y="5817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7" name="Text Box 100"/>
        <xdr:cNvSpPr txBox="1">
          <a:spLocks noChangeArrowheads="1"/>
        </xdr:cNvSpPr>
      </xdr:nvSpPr>
      <xdr:spPr bwMode="auto">
        <a:xfrm>
          <a:off x="4352402" y="5959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8" name="Text Box 100"/>
        <xdr:cNvSpPr txBox="1">
          <a:spLocks noChangeArrowheads="1"/>
        </xdr:cNvSpPr>
      </xdr:nvSpPr>
      <xdr:spPr bwMode="auto">
        <a:xfrm>
          <a:off x="4352402" y="6102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09" name="Text Box 100"/>
        <xdr:cNvSpPr txBox="1">
          <a:spLocks noChangeArrowheads="1"/>
        </xdr:cNvSpPr>
      </xdr:nvSpPr>
      <xdr:spPr bwMode="auto">
        <a:xfrm>
          <a:off x="4352402" y="6245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0" name="Text Box 100"/>
        <xdr:cNvSpPr txBox="1">
          <a:spLocks noChangeArrowheads="1"/>
        </xdr:cNvSpPr>
      </xdr:nvSpPr>
      <xdr:spPr bwMode="auto">
        <a:xfrm>
          <a:off x="4352402" y="6388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1" name="Text Box 100"/>
        <xdr:cNvSpPr txBox="1">
          <a:spLocks noChangeArrowheads="1"/>
        </xdr:cNvSpPr>
      </xdr:nvSpPr>
      <xdr:spPr bwMode="auto">
        <a:xfrm>
          <a:off x="4352402" y="6531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2" name="Text Box 100"/>
        <xdr:cNvSpPr txBox="1">
          <a:spLocks noChangeArrowheads="1"/>
        </xdr:cNvSpPr>
      </xdr:nvSpPr>
      <xdr:spPr bwMode="auto">
        <a:xfrm>
          <a:off x="4352402" y="6674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3" name="Text Box 100"/>
        <xdr:cNvSpPr txBox="1">
          <a:spLocks noChangeArrowheads="1"/>
        </xdr:cNvSpPr>
      </xdr:nvSpPr>
      <xdr:spPr bwMode="auto">
        <a:xfrm>
          <a:off x="4352402" y="6817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4" name="Text Box 100"/>
        <xdr:cNvSpPr txBox="1">
          <a:spLocks noChangeArrowheads="1"/>
        </xdr:cNvSpPr>
      </xdr:nvSpPr>
      <xdr:spPr bwMode="auto">
        <a:xfrm>
          <a:off x="4352402" y="6960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5" name="Text Box 100"/>
        <xdr:cNvSpPr txBox="1">
          <a:spLocks noChangeArrowheads="1"/>
        </xdr:cNvSpPr>
      </xdr:nvSpPr>
      <xdr:spPr bwMode="auto">
        <a:xfrm>
          <a:off x="4352402" y="7102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6" name="Text Box 100"/>
        <xdr:cNvSpPr txBox="1">
          <a:spLocks noChangeArrowheads="1"/>
        </xdr:cNvSpPr>
      </xdr:nvSpPr>
      <xdr:spPr bwMode="auto">
        <a:xfrm>
          <a:off x="4352402" y="7245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7" name="Text Box 100"/>
        <xdr:cNvSpPr txBox="1">
          <a:spLocks noChangeArrowheads="1"/>
        </xdr:cNvSpPr>
      </xdr:nvSpPr>
      <xdr:spPr bwMode="auto">
        <a:xfrm>
          <a:off x="4352402" y="7388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8" name="Text Box 100"/>
        <xdr:cNvSpPr txBox="1">
          <a:spLocks noChangeArrowheads="1"/>
        </xdr:cNvSpPr>
      </xdr:nvSpPr>
      <xdr:spPr bwMode="auto">
        <a:xfrm>
          <a:off x="4352402" y="7531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19" name="Text Box 100"/>
        <xdr:cNvSpPr txBox="1">
          <a:spLocks noChangeArrowheads="1"/>
        </xdr:cNvSpPr>
      </xdr:nvSpPr>
      <xdr:spPr bwMode="auto">
        <a:xfrm>
          <a:off x="4352402" y="7674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0" name="Text Box 100"/>
        <xdr:cNvSpPr txBox="1">
          <a:spLocks noChangeArrowheads="1"/>
        </xdr:cNvSpPr>
      </xdr:nvSpPr>
      <xdr:spPr bwMode="auto">
        <a:xfrm>
          <a:off x="4352402" y="7817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1" name="Text Box 100"/>
        <xdr:cNvSpPr txBox="1">
          <a:spLocks noChangeArrowheads="1"/>
        </xdr:cNvSpPr>
      </xdr:nvSpPr>
      <xdr:spPr bwMode="auto">
        <a:xfrm>
          <a:off x="4352402" y="7960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2" name="Text Box 100"/>
        <xdr:cNvSpPr txBox="1">
          <a:spLocks noChangeArrowheads="1"/>
        </xdr:cNvSpPr>
      </xdr:nvSpPr>
      <xdr:spPr bwMode="auto">
        <a:xfrm>
          <a:off x="4352402" y="8103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3" name="Text Box 100"/>
        <xdr:cNvSpPr txBox="1">
          <a:spLocks noChangeArrowheads="1"/>
        </xdr:cNvSpPr>
      </xdr:nvSpPr>
      <xdr:spPr bwMode="auto">
        <a:xfrm>
          <a:off x="4352402" y="8245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4" name="Text Box 100"/>
        <xdr:cNvSpPr txBox="1">
          <a:spLocks noChangeArrowheads="1"/>
        </xdr:cNvSpPr>
      </xdr:nvSpPr>
      <xdr:spPr bwMode="auto">
        <a:xfrm>
          <a:off x="4352402" y="8388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5" name="Text Box 100"/>
        <xdr:cNvSpPr txBox="1">
          <a:spLocks noChangeArrowheads="1"/>
        </xdr:cNvSpPr>
      </xdr:nvSpPr>
      <xdr:spPr bwMode="auto">
        <a:xfrm>
          <a:off x="4352402" y="8531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6" name="Text Box 100"/>
        <xdr:cNvSpPr txBox="1">
          <a:spLocks noChangeArrowheads="1"/>
        </xdr:cNvSpPr>
      </xdr:nvSpPr>
      <xdr:spPr bwMode="auto">
        <a:xfrm>
          <a:off x="4352402" y="8674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7" name="Text Box 100"/>
        <xdr:cNvSpPr txBox="1">
          <a:spLocks noChangeArrowheads="1"/>
        </xdr:cNvSpPr>
      </xdr:nvSpPr>
      <xdr:spPr bwMode="auto">
        <a:xfrm>
          <a:off x="4352402" y="8817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8" name="Text Box 100"/>
        <xdr:cNvSpPr txBox="1">
          <a:spLocks noChangeArrowheads="1"/>
        </xdr:cNvSpPr>
      </xdr:nvSpPr>
      <xdr:spPr bwMode="auto">
        <a:xfrm>
          <a:off x="4352402" y="8960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29" name="Text Box 100"/>
        <xdr:cNvSpPr txBox="1">
          <a:spLocks noChangeArrowheads="1"/>
        </xdr:cNvSpPr>
      </xdr:nvSpPr>
      <xdr:spPr bwMode="auto">
        <a:xfrm>
          <a:off x="4352402" y="9103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0" name="Text Box 100"/>
        <xdr:cNvSpPr txBox="1">
          <a:spLocks noChangeArrowheads="1"/>
        </xdr:cNvSpPr>
      </xdr:nvSpPr>
      <xdr:spPr bwMode="auto">
        <a:xfrm>
          <a:off x="4352402" y="9246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1" name="Text Box 100"/>
        <xdr:cNvSpPr txBox="1">
          <a:spLocks noChangeArrowheads="1"/>
        </xdr:cNvSpPr>
      </xdr:nvSpPr>
      <xdr:spPr bwMode="auto">
        <a:xfrm>
          <a:off x="4352402" y="9388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2" name="Text Box 100"/>
        <xdr:cNvSpPr txBox="1">
          <a:spLocks noChangeArrowheads="1"/>
        </xdr:cNvSpPr>
      </xdr:nvSpPr>
      <xdr:spPr bwMode="auto">
        <a:xfrm>
          <a:off x="4352402" y="9531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3" name="Text Box 100"/>
        <xdr:cNvSpPr txBox="1">
          <a:spLocks noChangeArrowheads="1"/>
        </xdr:cNvSpPr>
      </xdr:nvSpPr>
      <xdr:spPr bwMode="auto">
        <a:xfrm>
          <a:off x="4352402" y="9674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4" name="Text Box 100"/>
        <xdr:cNvSpPr txBox="1">
          <a:spLocks noChangeArrowheads="1"/>
        </xdr:cNvSpPr>
      </xdr:nvSpPr>
      <xdr:spPr bwMode="auto">
        <a:xfrm>
          <a:off x="4352402" y="9817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5" name="Text Box 100"/>
        <xdr:cNvSpPr txBox="1">
          <a:spLocks noChangeArrowheads="1"/>
        </xdr:cNvSpPr>
      </xdr:nvSpPr>
      <xdr:spPr bwMode="auto">
        <a:xfrm>
          <a:off x="4352402" y="9960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6" name="Text Box 100"/>
        <xdr:cNvSpPr txBox="1">
          <a:spLocks noChangeArrowheads="1"/>
        </xdr:cNvSpPr>
      </xdr:nvSpPr>
      <xdr:spPr bwMode="auto">
        <a:xfrm>
          <a:off x="4352402" y="10103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7" name="Text Box 100"/>
        <xdr:cNvSpPr txBox="1">
          <a:spLocks noChangeArrowheads="1"/>
        </xdr:cNvSpPr>
      </xdr:nvSpPr>
      <xdr:spPr bwMode="auto">
        <a:xfrm>
          <a:off x="4352402" y="10246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8" name="Text Box 100"/>
        <xdr:cNvSpPr txBox="1">
          <a:spLocks noChangeArrowheads="1"/>
        </xdr:cNvSpPr>
      </xdr:nvSpPr>
      <xdr:spPr bwMode="auto">
        <a:xfrm>
          <a:off x="4352402" y="10389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39" name="Text Box 100"/>
        <xdr:cNvSpPr txBox="1">
          <a:spLocks noChangeArrowheads="1"/>
        </xdr:cNvSpPr>
      </xdr:nvSpPr>
      <xdr:spPr bwMode="auto">
        <a:xfrm>
          <a:off x="4352402" y="10531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0" name="Text Box 100"/>
        <xdr:cNvSpPr txBox="1">
          <a:spLocks noChangeArrowheads="1"/>
        </xdr:cNvSpPr>
      </xdr:nvSpPr>
      <xdr:spPr bwMode="auto">
        <a:xfrm>
          <a:off x="4352402" y="10674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1" name="Text Box 100"/>
        <xdr:cNvSpPr txBox="1">
          <a:spLocks noChangeArrowheads="1"/>
        </xdr:cNvSpPr>
      </xdr:nvSpPr>
      <xdr:spPr bwMode="auto">
        <a:xfrm>
          <a:off x="4352402" y="10817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2" name="Text Box 100"/>
        <xdr:cNvSpPr txBox="1">
          <a:spLocks noChangeArrowheads="1"/>
        </xdr:cNvSpPr>
      </xdr:nvSpPr>
      <xdr:spPr bwMode="auto">
        <a:xfrm>
          <a:off x="4352402" y="10960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3" name="Text Box 100"/>
        <xdr:cNvSpPr txBox="1">
          <a:spLocks noChangeArrowheads="1"/>
        </xdr:cNvSpPr>
      </xdr:nvSpPr>
      <xdr:spPr bwMode="auto">
        <a:xfrm>
          <a:off x="4352402" y="11103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4"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5" name="Text Box 100"/>
        <xdr:cNvSpPr txBox="1">
          <a:spLocks noChangeArrowheads="1"/>
        </xdr:cNvSpPr>
      </xdr:nvSpPr>
      <xdr:spPr bwMode="auto">
        <a:xfrm>
          <a:off x="4352402" y="2388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6" name="Text Box 100"/>
        <xdr:cNvSpPr txBox="1">
          <a:spLocks noChangeArrowheads="1"/>
        </xdr:cNvSpPr>
      </xdr:nvSpPr>
      <xdr:spPr bwMode="auto">
        <a:xfrm>
          <a:off x="4352402" y="2530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7" name="Text Box 100"/>
        <xdr:cNvSpPr txBox="1">
          <a:spLocks noChangeArrowheads="1"/>
        </xdr:cNvSpPr>
      </xdr:nvSpPr>
      <xdr:spPr bwMode="auto">
        <a:xfrm>
          <a:off x="4352402" y="2673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8" name="Text Box 100"/>
        <xdr:cNvSpPr txBox="1">
          <a:spLocks noChangeArrowheads="1"/>
        </xdr:cNvSpPr>
      </xdr:nvSpPr>
      <xdr:spPr bwMode="auto">
        <a:xfrm>
          <a:off x="4352402" y="2816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49" name="Text Box 100"/>
        <xdr:cNvSpPr txBox="1">
          <a:spLocks noChangeArrowheads="1"/>
        </xdr:cNvSpPr>
      </xdr:nvSpPr>
      <xdr:spPr bwMode="auto">
        <a:xfrm>
          <a:off x="4352402" y="2959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0" name="Text Box 100"/>
        <xdr:cNvSpPr txBox="1">
          <a:spLocks noChangeArrowheads="1"/>
        </xdr:cNvSpPr>
      </xdr:nvSpPr>
      <xdr:spPr bwMode="auto">
        <a:xfrm>
          <a:off x="4352402" y="3102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1" name="Text Box 100"/>
        <xdr:cNvSpPr txBox="1">
          <a:spLocks noChangeArrowheads="1"/>
        </xdr:cNvSpPr>
      </xdr:nvSpPr>
      <xdr:spPr bwMode="auto">
        <a:xfrm>
          <a:off x="4352402" y="3245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2" name="Text Box 100"/>
        <xdr:cNvSpPr txBox="1">
          <a:spLocks noChangeArrowheads="1"/>
        </xdr:cNvSpPr>
      </xdr:nvSpPr>
      <xdr:spPr bwMode="auto">
        <a:xfrm>
          <a:off x="4352402" y="3388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3" name="Text Box 100"/>
        <xdr:cNvSpPr txBox="1">
          <a:spLocks noChangeArrowheads="1"/>
        </xdr:cNvSpPr>
      </xdr:nvSpPr>
      <xdr:spPr bwMode="auto">
        <a:xfrm>
          <a:off x="4352402" y="3531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4" name="Text Box 100"/>
        <xdr:cNvSpPr txBox="1">
          <a:spLocks noChangeArrowheads="1"/>
        </xdr:cNvSpPr>
      </xdr:nvSpPr>
      <xdr:spPr bwMode="auto">
        <a:xfrm>
          <a:off x="4352402" y="3673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5" name="Text Box 100"/>
        <xdr:cNvSpPr txBox="1">
          <a:spLocks noChangeArrowheads="1"/>
        </xdr:cNvSpPr>
      </xdr:nvSpPr>
      <xdr:spPr bwMode="auto">
        <a:xfrm>
          <a:off x="4352402" y="3816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6" name="Text Box 100"/>
        <xdr:cNvSpPr txBox="1">
          <a:spLocks noChangeArrowheads="1"/>
        </xdr:cNvSpPr>
      </xdr:nvSpPr>
      <xdr:spPr bwMode="auto">
        <a:xfrm>
          <a:off x="4352402" y="3959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7" name="Text Box 100"/>
        <xdr:cNvSpPr txBox="1">
          <a:spLocks noChangeArrowheads="1"/>
        </xdr:cNvSpPr>
      </xdr:nvSpPr>
      <xdr:spPr bwMode="auto">
        <a:xfrm>
          <a:off x="4352402" y="4102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8" name="Text Box 100"/>
        <xdr:cNvSpPr txBox="1">
          <a:spLocks noChangeArrowheads="1"/>
        </xdr:cNvSpPr>
      </xdr:nvSpPr>
      <xdr:spPr bwMode="auto">
        <a:xfrm>
          <a:off x="4352402" y="4245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59" name="Text Box 100"/>
        <xdr:cNvSpPr txBox="1">
          <a:spLocks noChangeArrowheads="1"/>
        </xdr:cNvSpPr>
      </xdr:nvSpPr>
      <xdr:spPr bwMode="auto">
        <a:xfrm>
          <a:off x="4352402" y="4388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0" name="Text Box 100"/>
        <xdr:cNvSpPr txBox="1">
          <a:spLocks noChangeArrowheads="1"/>
        </xdr:cNvSpPr>
      </xdr:nvSpPr>
      <xdr:spPr bwMode="auto">
        <a:xfrm>
          <a:off x="4352402" y="4531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1" name="Text Box 100"/>
        <xdr:cNvSpPr txBox="1">
          <a:spLocks noChangeArrowheads="1"/>
        </xdr:cNvSpPr>
      </xdr:nvSpPr>
      <xdr:spPr bwMode="auto">
        <a:xfrm>
          <a:off x="4352402" y="4674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2" name="Text Box 100"/>
        <xdr:cNvSpPr txBox="1">
          <a:spLocks noChangeArrowheads="1"/>
        </xdr:cNvSpPr>
      </xdr:nvSpPr>
      <xdr:spPr bwMode="auto">
        <a:xfrm>
          <a:off x="4352402" y="4816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3" name="Text Box 100"/>
        <xdr:cNvSpPr txBox="1">
          <a:spLocks noChangeArrowheads="1"/>
        </xdr:cNvSpPr>
      </xdr:nvSpPr>
      <xdr:spPr bwMode="auto">
        <a:xfrm>
          <a:off x="4352402" y="4959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4" name="Text Box 100"/>
        <xdr:cNvSpPr txBox="1">
          <a:spLocks noChangeArrowheads="1"/>
        </xdr:cNvSpPr>
      </xdr:nvSpPr>
      <xdr:spPr bwMode="auto">
        <a:xfrm>
          <a:off x="4352402" y="5102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5" name="Text Box 100"/>
        <xdr:cNvSpPr txBox="1">
          <a:spLocks noChangeArrowheads="1"/>
        </xdr:cNvSpPr>
      </xdr:nvSpPr>
      <xdr:spPr bwMode="auto">
        <a:xfrm>
          <a:off x="4352402" y="5245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6" name="Text Box 100"/>
        <xdr:cNvSpPr txBox="1">
          <a:spLocks noChangeArrowheads="1"/>
        </xdr:cNvSpPr>
      </xdr:nvSpPr>
      <xdr:spPr bwMode="auto">
        <a:xfrm>
          <a:off x="4352402" y="5388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7" name="Text Box 100"/>
        <xdr:cNvSpPr txBox="1">
          <a:spLocks noChangeArrowheads="1"/>
        </xdr:cNvSpPr>
      </xdr:nvSpPr>
      <xdr:spPr bwMode="auto">
        <a:xfrm>
          <a:off x="4352402" y="5531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8" name="Text Box 100"/>
        <xdr:cNvSpPr txBox="1">
          <a:spLocks noChangeArrowheads="1"/>
        </xdr:cNvSpPr>
      </xdr:nvSpPr>
      <xdr:spPr bwMode="auto">
        <a:xfrm>
          <a:off x="4352402" y="5674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69" name="Text Box 100"/>
        <xdr:cNvSpPr txBox="1">
          <a:spLocks noChangeArrowheads="1"/>
        </xdr:cNvSpPr>
      </xdr:nvSpPr>
      <xdr:spPr bwMode="auto">
        <a:xfrm>
          <a:off x="4352402" y="5817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0" name="Text Box 100"/>
        <xdr:cNvSpPr txBox="1">
          <a:spLocks noChangeArrowheads="1"/>
        </xdr:cNvSpPr>
      </xdr:nvSpPr>
      <xdr:spPr bwMode="auto">
        <a:xfrm>
          <a:off x="4352402" y="5959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1" name="Text Box 100"/>
        <xdr:cNvSpPr txBox="1">
          <a:spLocks noChangeArrowheads="1"/>
        </xdr:cNvSpPr>
      </xdr:nvSpPr>
      <xdr:spPr bwMode="auto">
        <a:xfrm>
          <a:off x="4352402" y="6102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2" name="Text Box 100"/>
        <xdr:cNvSpPr txBox="1">
          <a:spLocks noChangeArrowheads="1"/>
        </xdr:cNvSpPr>
      </xdr:nvSpPr>
      <xdr:spPr bwMode="auto">
        <a:xfrm>
          <a:off x="4352402" y="6245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3" name="Text Box 100"/>
        <xdr:cNvSpPr txBox="1">
          <a:spLocks noChangeArrowheads="1"/>
        </xdr:cNvSpPr>
      </xdr:nvSpPr>
      <xdr:spPr bwMode="auto">
        <a:xfrm>
          <a:off x="4352402" y="6388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4" name="Text Box 100"/>
        <xdr:cNvSpPr txBox="1">
          <a:spLocks noChangeArrowheads="1"/>
        </xdr:cNvSpPr>
      </xdr:nvSpPr>
      <xdr:spPr bwMode="auto">
        <a:xfrm>
          <a:off x="4352402" y="6531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5" name="Text Box 100"/>
        <xdr:cNvSpPr txBox="1">
          <a:spLocks noChangeArrowheads="1"/>
        </xdr:cNvSpPr>
      </xdr:nvSpPr>
      <xdr:spPr bwMode="auto">
        <a:xfrm>
          <a:off x="4352402" y="6674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6" name="Text Box 100"/>
        <xdr:cNvSpPr txBox="1">
          <a:spLocks noChangeArrowheads="1"/>
        </xdr:cNvSpPr>
      </xdr:nvSpPr>
      <xdr:spPr bwMode="auto">
        <a:xfrm>
          <a:off x="4352402" y="6817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7" name="Text Box 100"/>
        <xdr:cNvSpPr txBox="1">
          <a:spLocks noChangeArrowheads="1"/>
        </xdr:cNvSpPr>
      </xdr:nvSpPr>
      <xdr:spPr bwMode="auto">
        <a:xfrm>
          <a:off x="4352402" y="6960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8" name="Text Box 100"/>
        <xdr:cNvSpPr txBox="1">
          <a:spLocks noChangeArrowheads="1"/>
        </xdr:cNvSpPr>
      </xdr:nvSpPr>
      <xdr:spPr bwMode="auto">
        <a:xfrm>
          <a:off x="4352402" y="7102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79" name="Text Box 100"/>
        <xdr:cNvSpPr txBox="1">
          <a:spLocks noChangeArrowheads="1"/>
        </xdr:cNvSpPr>
      </xdr:nvSpPr>
      <xdr:spPr bwMode="auto">
        <a:xfrm>
          <a:off x="4352402" y="7245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0" name="Text Box 100"/>
        <xdr:cNvSpPr txBox="1">
          <a:spLocks noChangeArrowheads="1"/>
        </xdr:cNvSpPr>
      </xdr:nvSpPr>
      <xdr:spPr bwMode="auto">
        <a:xfrm>
          <a:off x="4352402" y="7388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1" name="Text Box 100"/>
        <xdr:cNvSpPr txBox="1">
          <a:spLocks noChangeArrowheads="1"/>
        </xdr:cNvSpPr>
      </xdr:nvSpPr>
      <xdr:spPr bwMode="auto">
        <a:xfrm>
          <a:off x="4352402" y="7531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2" name="Text Box 100"/>
        <xdr:cNvSpPr txBox="1">
          <a:spLocks noChangeArrowheads="1"/>
        </xdr:cNvSpPr>
      </xdr:nvSpPr>
      <xdr:spPr bwMode="auto">
        <a:xfrm>
          <a:off x="4352402" y="7674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3" name="Text Box 100"/>
        <xdr:cNvSpPr txBox="1">
          <a:spLocks noChangeArrowheads="1"/>
        </xdr:cNvSpPr>
      </xdr:nvSpPr>
      <xdr:spPr bwMode="auto">
        <a:xfrm>
          <a:off x="4352402" y="7817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4" name="Text Box 100"/>
        <xdr:cNvSpPr txBox="1">
          <a:spLocks noChangeArrowheads="1"/>
        </xdr:cNvSpPr>
      </xdr:nvSpPr>
      <xdr:spPr bwMode="auto">
        <a:xfrm>
          <a:off x="4352402" y="7960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5" name="Text Box 100"/>
        <xdr:cNvSpPr txBox="1">
          <a:spLocks noChangeArrowheads="1"/>
        </xdr:cNvSpPr>
      </xdr:nvSpPr>
      <xdr:spPr bwMode="auto">
        <a:xfrm>
          <a:off x="4352402" y="8103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6" name="Text Box 100"/>
        <xdr:cNvSpPr txBox="1">
          <a:spLocks noChangeArrowheads="1"/>
        </xdr:cNvSpPr>
      </xdr:nvSpPr>
      <xdr:spPr bwMode="auto">
        <a:xfrm>
          <a:off x="4352402" y="8245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7" name="Text Box 100"/>
        <xdr:cNvSpPr txBox="1">
          <a:spLocks noChangeArrowheads="1"/>
        </xdr:cNvSpPr>
      </xdr:nvSpPr>
      <xdr:spPr bwMode="auto">
        <a:xfrm>
          <a:off x="4352402" y="8388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8" name="Text Box 100"/>
        <xdr:cNvSpPr txBox="1">
          <a:spLocks noChangeArrowheads="1"/>
        </xdr:cNvSpPr>
      </xdr:nvSpPr>
      <xdr:spPr bwMode="auto">
        <a:xfrm>
          <a:off x="4352402" y="8531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89" name="Text Box 100"/>
        <xdr:cNvSpPr txBox="1">
          <a:spLocks noChangeArrowheads="1"/>
        </xdr:cNvSpPr>
      </xdr:nvSpPr>
      <xdr:spPr bwMode="auto">
        <a:xfrm>
          <a:off x="4352402" y="8674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0" name="Text Box 100"/>
        <xdr:cNvSpPr txBox="1">
          <a:spLocks noChangeArrowheads="1"/>
        </xdr:cNvSpPr>
      </xdr:nvSpPr>
      <xdr:spPr bwMode="auto">
        <a:xfrm>
          <a:off x="4352402" y="8817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1" name="Text Box 100"/>
        <xdr:cNvSpPr txBox="1">
          <a:spLocks noChangeArrowheads="1"/>
        </xdr:cNvSpPr>
      </xdr:nvSpPr>
      <xdr:spPr bwMode="auto">
        <a:xfrm>
          <a:off x="4352402" y="8960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2" name="Text Box 100"/>
        <xdr:cNvSpPr txBox="1">
          <a:spLocks noChangeArrowheads="1"/>
        </xdr:cNvSpPr>
      </xdr:nvSpPr>
      <xdr:spPr bwMode="auto">
        <a:xfrm>
          <a:off x="4352402" y="9103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3" name="Text Box 100"/>
        <xdr:cNvSpPr txBox="1">
          <a:spLocks noChangeArrowheads="1"/>
        </xdr:cNvSpPr>
      </xdr:nvSpPr>
      <xdr:spPr bwMode="auto">
        <a:xfrm>
          <a:off x="4352402" y="9246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4" name="Text Box 100"/>
        <xdr:cNvSpPr txBox="1">
          <a:spLocks noChangeArrowheads="1"/>
        </xdr:cNvSpPr>
      </xdr:nvSpPr>
      <xdr:spPr bwMode="auto">
        <a:xfrm>
          <a:off x="4352402" y="9388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5" name="Text Box 100"/>
        <xdr:cNvSpPr txBox="1">
          <a:spLocks noChangeArrowheads="1"/>
        </xdr:cNvSpPr>
      </xdr:nvSpPr>
      <xdr:spPr bwMode="auto">
        <a:xfrm>
          <a:off x="4352402" y="9531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6" name="Text Box 100"/>
        <xdr:cNvSpPr txBox="1">
          <a:spLocks noChangeArrowheads="1"/>
        </xdr:cNvSpPr>
      </xdr:nvSpPr>
      <xdr:spPr bwMode="auto">
        <a:xfrm>
          <a:off x="4352402" y="9674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7" name="Text Box 100"/>
        <xdr:cNvSpPr txBox="1">
          <a:spLocks noChangeArrowheads="1"/>
        </xdr:cNvSpPr>
      </xdr:nvSpPr>
      <xdr:spPr bwMode="auto">
        <a:xfrm>
          <a:off x="4352402" y="9817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8" name="Text Box 100"/>
        <xdr:cNvSpPr txBox="1">
          <a:spLocks noChangeArrowheads="1"/>
        </xdr:cNvSpPr>
      </xdr:nvSpPr>
      <xdr:spPr bwMode="auto">
        <a:xfrm>
          <a:off x="4352402" y="9960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499" name="Text Box 100"/>
        <xdr:cNvSpPr txBox="1">
          <a:spLocks noChangeArrowheads="1"/>
        </xdr:cNvSpPr>
      </xdr:nvSpPr>
      <xdr:spPr bwMode="auto">
        <a:xfrm>
          <a:off x="4352402" y="10103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0" name="Text Box 100"/>
        <xdr:cNvSpPr txBox="1">
          <a:spLocks noChangeArrowheads="1"/>
        </xdr:cNvSpPr>
      </xdr:nvSpPr>
      <xdr:spPr bwMode="auto">
        <a:xfrm>
          <a:off x="4352402" y="10246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1" name="Text Box 100"/>
        <xdr:cNvSpPr txBox="1">
          <a:spLocks noChangeArrowheads="1"/>
        </xdr:cNvSpPr>
      </xdr:nvSpPr>
      <xdr:spPr bwMode="auto">
        <a:xfrm>
          <a:off x="4352402" y="10389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2" name="Text Box 100"/>
        <xdr:cNvSpPr txBox="1">
          <a:spLocks noChangeArrowheads="1"/>
        </xdr:cNvSpPr>
      </xdr:nvSpPr>
      <xdr:spPr bwMode="auto">
        <a:xfrm>
          <a:off x="4352402" y="10531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3" name="Text Box 100"/>
        <xdr:cNvSpPr txBox="1">
          <a:spLocks noChangeArrowheads="1"/>
        </xdr:cNvSpPr>
      </xdr:nvSpPr>
      <xdr:spPr bwMode="auto">
        <a:xfrm>
          <a:off x="4352402" y="10674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4" name="Text Box 100"/>
        <xdr:cNvSpPr txBox="1">
          <a:spLocks noChangeArrowheads="1"/>
        </xdr:cNvSpPr>
      </xdr:nvSpPr>
      <xdr:spPr bwMode="auto">
        <a:xfrm>
          <a:off x="4352402" y="10817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5" name="Text Box 100"/>
        <xdr:cNvSpPr txBox="1">
          <a:spLocks noChangeArrowheads="1"/>
        </xdr:cNvSpPr>
      </xdr:nvSpPr>
      <xdr:spPr bwMode="auto">
        <a:xfrm>
          <a:off x="4352402" y="10960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6" name="Text Box 100"/>
        <xdr:cNvSpPr txBox="1">
          <a:spLocks noChangeArrowheads="1"/>
        </xdr:cNvSpPr>
      </xdr:nvSpPr>
      <xdr:spPr bwMode="auto">
        <a:xfrm>
          <a:off x="4352402" y="11103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7" name="Text Box 100"/>
        <xdr:cNvSpPr txBox="1">
          <a:spLocks noChangeArrowheads="1"/>
        </xdr:cNvSpPr>
      </xdr:nvSpPr>
      <xdr:spPr bwMode="auto">
        <a:xfrm>
          <a:off x="4352402" y="2245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8" name="Text Box 100"/>
        <xdr:cNvSpPr txBox="1">
          <a:spLocks noChangeArrowheads="1"/>
        </xdr:cNvSpPr>
      </xdr:nvSpPr>
      <xdr:spPr bwMode="auto">
        <a:xfrm>
          <a:off x="4352402" y="2388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09" name="Text Box 100"/>
        <xdr:cNvSpPr txBox="1">
          <a:spLocks noChangeArrowheads="1"/>
        </xdr:cNvSpPr>
      </xdr:nvSpPr>
      <xdr:spPr bwMode="auto">
        <a:xfrm>
          <a:off x="4352402" y="2530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0" name="Text Box 100"/>
        <xdr:cNvSpPr txBox="1">
          <a:spLocks noChangeArrowheads="1"/>
        </xdr:cNvSpPr>
      </xdr:nvSpPr>
      <xdr:spPr bwMode="auto">
        <a:xfrm>
          <a:off x="4352402" y="2673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1" name="Text Box 100"/>
        <xdr:cNvSpPr txBox="1">
          <a:spLocks noChangeArrowheads="1"/>
        </xdr:cNvSpPr>
      </xdr:nvSpPr>
      <xdr:spPr bwMode="auto">
        <a:xfrm>
          <a:off x="4352402" y="2816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2" name="Text Box 100"/>
        <xdr:cNvSpPr txBox="1">
          <a:spLocks noChangeArrowheads="1"/>
        </xdr:cNvSpPr>
      </xdr:nvSpPr>
      <xdr:spPr bwMode="auto">
        <a:xfrm>
          <a:off x="4352402" y="2959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3" name="Text Box 100"/>
        <xdr:cNvSpPr txBox="1">
          <a:spLocks noChangeArrowheads="1"/>
        </xdr:cNvSpPr>
      </xdr:nvSpPr>
      <xdr:spPr bwMode="auto">
        <a:xfrm>
          <a:off x="4352402" y="3102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4" name="Text Box 100"/>
        <xdr:cNvSpPr txBox="1">
          <a:spLocks noChangeArrowheads="1"/>
        </xdr:cNvSpPr>
      </xdr:nvSpPr>
      <xdr:spPr bwMode="auto">
        <a:xfrm>
          <a:off x="4352402" y="3245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5" name="Text Box 100"/>
        <xdr:cNvSpPr txBox="1">
          <a:spLocks noChangeArrowheads="1"/>
        </xdr:cNvSpPr>
      </xdr:nvSpPr>
      <xdr:spPr bwMode="auto">
        <a:xfrm>
          <a:off x="4352402" y="3388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6" name="Text Box 100"/>
        <xdr:cNvSpPr txBox="1">
          <a:spLocks noChangeArrowheads="1"/>
        </xdr:cNvSpPr>
      </xdr:nvSpPr>
      <xdr:spPr bwMode="auto">
        <a:xfrm>
          <a:off x="4352402" y="3531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7" name="Text Box 100"/>
        <xdr:cNvSpPr txBox="1">
          <a:spLocks noChangeArrowheads="1"/>
        </xdr:cNvSpPr>
      </xdr:nvSpPr>
      <xdr:spPr bwMode="auto">
        <a:xfrm>
          <a:off x="4352402" y="3673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8" name="Text Box 100"/>
        <xdr:cNvSpPr txBox="1">
          <a:spLocks noChangeArrowheads="1"/>
        </xdr:cNvSpPr>
      </xdr:nvSpPr>
      <xdr:spPr bwMode="auto">
        <a:xfrm>
          <a:off x="4352402" y="3816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19" name="Text Box 100"/>
        <xdr:cNvSpPr txBox="1">
          <a:spLocks noChangeArrowheads="1"/>
        </xdr:cNvSpPr>
      </xdr:nvSpPr>
      <xdr:spPr bwMode="auto">
        <a:xfrm>
          <a:off x="4352402" y="3959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0" name="Text Box 100"/>
        <xdr:cNvSpPr txBox="1">
          <a:spLocks noChangeArrowheads="1"/>
        </xdr:cNvSpPr>
      </xdr:nvSpPr>
      <xdr:spPr bwMode="auto">
        <a:xfrm>
          <a:off x="4352402" y="4102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1" name="Text Box 100"/>
        <xdr:cNvSpPr txBox="1">
          <a:spLocks noChangeArrowheads="1"/>
        </xdr:cNvSpPr>
      </xdr:nvSpPr>
      <xdr:spPr bwMode="auto">
        <a:xfrm>
          <a:off x="4352402" y="4245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2" name="Text Box 100"/>
        <xdr:cNvSpPr txBox="1">
          <a:spLocks noChangeArrowheads="1"/>
        </xdr:cNvSpPr>
      </xdr:nvSpPr>
      <xdr:spPr bwMode="auto">
        <a:xfrm>
          <a:off x="4352402" y="4388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3" name="Text Box 100"/>
        <xdr:cNvSpPr txBox="1">
          <a:spLocks noChangeArrowheads="1"/>
        </xdr:cNvSpPr>
      </xdr:nvSpPr>
      <xdr:spPr bwMode="auto">
        <a:xfrm>
          <a:off x="4352402" y="4531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4" name="Text Box 100"/>
        <xdr:cNvSpPr txBox="1">
          <a:spLocks noChangeArrowheads="1"/>
        </xdr:cNvSpPr>
      </xdr:nvSpPr>
      <xdr:spPr bwMode="auto">
        <a:xfrm>
          <a:off x="4352402" y="4674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5" name="Text Box 100"/>
        <xdr:cNvSpPr txBox="1">
          <a:spLocks noChangeArrowheads="1"/>
        </xdr:cNvSpPr>
      </xdr:nvSpPr>
      <xdr:spPr bwMode="auto">
        <a:xfrm>
          <a:off x="4352402" y="4816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6" name="Text Box 100"/>
        <xdr:cNvSpPr txBox="1">
          <a:spLocks noChangeArrowheads="1"/>
        </xdr:cNvSpPr>
      </xdr:nvSpPr>
      <xdr:spPr bwMode="auto">
        <a:xfrm>
          <a:off x="4352402" y="4959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7" name="Text Box 100"/>
        <xdr:cNvSpPr txBox="1">
          <a:spLocks noChangeArrowheads="1"/>
        </xdr:cNvSpPr>
      </xdr:nvSpPr>
      <xdr:spPr bwMode="auto">
        <a:xfrm>
          <a:off x="4352402" y="5102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8" name="Text Box 100"/>
        <xdr:cNvSpPr txBox="1">
          <a:spLocks noChangeArrowheads="1"/>
        </xdr:cNvSpPr>
      </xdr:nvSpPr>
      <xdr:spPr bwMode="auto">
        <a:xfrm>
          <a:off x="4352402" y="5245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29" name="Text Box 100"/>
        <xdr:cNvSpPr txBox="1">
          <a:spLocks noChangeArrowheads="1"/>
        </xdr:cNvSpPr>
      </xdr:nvSpPr>
      <xdr:spPr bwMode="auto">
        <a:xfrm>
          <a:off x="4352402" y="5388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0" name="Text Box 100"/>
        <xdr:cNvSpPr txBox="1">
          <a:spLocks noChangeArrowheads="1"/>
        </xdr:cNvSpPr>
      </xdr:nvSpPr>
      <xdr:spPr bwMode="auto">
        <a:xfrm>
          <a:off x="4352402" y="5531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1" name="Text Box 100"/>
        <xdr:cNvSpPr txBox="1">
          <a:spLocks noChangeArrowheads="1"/>
        </xdr:cNvSpPr>
      </xdr:nvSpPr>
      <xdr:spPr bwMode="auto">
        <a:xfrm>
          <a:off x="4352402" y="5674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2" name="Text Box 100"/>
        <xdr:cNvSpPr txBox="1">
          <a:spLocks noChangeArrowheads="1"/>
        </xdr:cNvSpPr>
      </xdr:nvSpPr>
      <xdr:spPr bwMode="auto">
        <a:xfrm>
          <a:off x="4352402" y="5817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3" name="Text Box 100"/>
        <xdr:cNvSpPr txBox="1">
          <a:spLocks noChangeArrowheads="1"/>
        </xdr:cNvSpPr>
      </xdr:nvSpPr>
      <xdr:spPr bwMode="auto">
        <a:xfrm>
          <a:off x="4352402" y="5959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4" name="Text Box 100"/>
        <xdr:cNvSpPr txBox="1">
          <a:spLocks noChangeArrowheads="1"/>
        </xdr:cNvSpPr>
      </xdr:nvSpPr>
      <xdr:spPr bwMode="auto">
        <a:xfrm>
          <a:off x="4352402" y="6102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5" name="Text Box 100"/>
        <xdr:cNvSpPr txBox="1">
          <a:spLocks noChangeArrowheads="1"/>
        </xdr:cNvSpPr>
      </xdr:nvSpPr>
      <xdr:spPr bwMode="auto">
        <a:xfrm>
          <a:off x="4352402" y="6245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6" name="Text Box 100"/>
        <xdr:cNvSpPr txBox="1">
          <a:spLocks noChangeArrowheads="1"/>
        </xdr:cNvSpPr>
      </xdr:nvSpPr>
      <xdr:spPr bwMode="auto">
        <a:xfrm>
          <a:off x="4352402" y="6388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7" name="Text Box 100"/>
        <xdr:cNvSpPr txBox="1">
          <a:spLocks noChangeArrowheads="1"/>
        </xdr:cNvSpPr>
      </xdr:nvSpPr>
      <xdr:spPr bwMode="auto">
        <a:xfrm>
          <a:off x="4352402" y="6531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8" name="Text Box 100"/>
        <xdr:cNvSpPr txBox="1">
          <a:spLocks noChangeArrowheads="1"/>
        </xdr:cNvSpPr>
      </xdr:nvSpPr>
      <xdr:spPr bwMode="auto">
        <a:xfrm>
          <a:off x="4352402" y="6674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39" name="Text Box 100"/>
        <xdr:cNvSpPr txBox="1">
          <a:spLocks noChangeArrowheads="1"/>
        </xdr:cNvSpPr>
      </xdr:nvSpPr>
      <xdr:spPr bwMode="auto">
        <a:xfrm>
          <a:off x="4352402" y="6817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0" name="Text Box 100"/>
        <xdr:cNvSpPr txBox="1">
          <a:spLocks noChangeArrowheads="1"/>
        </xdr:cNvSpPr>
      </xdr:nvSpPr>
      <xdr:spPr bwMode="auto">
        <a:xfrm>
          <a:off x="4352402" y="6960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1" name="Text Box 100"/>
        <xdr:cNvSpPr txBox="1">
          <a:spLocks noChangeArrowheads="1"/>
        </xdr:cNvSpPr>
      </xdr:nvSpPr>
      <xdr:spPr bwMode="auto">
        <a:xfrm>
          <a:off x="4352402" y="7102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2" name="Text Box 100"/>
        <xdr:cNvSpPr txBox="1">
          <a:spLocks noChangeArrowheads="1"/>
        </xdr:cNvSpPr>
      </xdr:nvSpPr>
      <xdr:spPr bwMode="auto">
        <a:xfrm>
          <a:off x="4352402" y="7245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3" name="Text Box 100"/>
        <xdr:cNvSpPr txBox="1">
          <a:spLocks noChangeArrowheads="1"/>
        </xdr:cNvSpPr>
      </xdr:nvSpPr>
      <xdr:spPr bwMode="auto">
        <a:xfrm>
          <a:off x="4352402" y="7388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4" name="Text Box 100"/>
        <xdr:cNvSpPr txBox="1">
          <a:spLocks noChangeArrowheads="1"/>
        </xdr:cNvSpPr>
      </xdr:nvSpPr>
      <xdr:spPr bwMode="auto">
        <a:xfrm>
          <a:off x="4352402" y="7531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5" name="Text Box 100"/>
        <xdr:cNvSpPr txBox="1">
          <a:spLocks noChangeArrowheads="1"/>
        </xdr:cNvSpPr>
      </xdr:nvSpPr>
      <xdr:spPr bwMode="auto">
        <a:xfrm>
          <a:off x="4352402" y="7674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6" name="Text Box 100"/>
        <xdr:cNvSpPr txBox="1">
          <a:spLocks noChangeArrowheads="1"/>
        </xdr:cNvSpPr>
      </xdr:nvSpPr>
      <xdr:spPr bwMode="auto">
        <a:xfrm>
          <a:off x="4352402" y="7817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7" name="Text Box 100"/>
        <xdr:cNvSpPr txBox="1">
          <a:spLocks noChangeArrowheads="1"/>
        </xdr:cNvSpPr>
      </xdr:nvSpPr>
      <xdr:spPr bwMode="auto">
        <a:xfrm>
          <a:off x="4352402" y="7960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8" name="Text Box 100"/>
        <xdr:cNvSpPr txBox="1">
          <a:spLocks noChangeArrowheads="1"/>
        </xdr:cNvSpPr>
      </xdr:nvSpPr>
      <xdr:spPr bwMode="auto">
        <a:xfrm>
          <a:off x="4352402" y="8103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49" name="Text Box 100"/>
        <xdr:cNvSpPr txBox="1">
          <a:spLocks noChangeArrowheads="1"/>
        </xdr:cNvSpPr>
      </xdr:nvSpPr>
      <xdr:spPr bwMode="auto">
        <a:xfrm>
          <a:off x="4352402" y="8245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0" name="Text Box 100"/>
        <xdr:cNvSpPr txBox="1">
          <a:spLocks noChangeArrowheads="1"/>
        </xdr:cNvSpPr>
      </xdr:nvSpPr>
      <xdr:spPr bwMode="auto">
        <a:xfrm>
          <a:off x="4352402" y="8388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1" name="Text Box 100"/>
        <xdr:cNvSpPr txBox="1">
          <a:spLocks noChangeArrowheads="1"/>
        </xdr:cNvSpPr>
      </xdr:nvSpPr>
      <xdr:spPr bwMode="auto">
        <a:xfrm>
          <a:off x="4352402" y="8531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2" name="Text Box 100"/>
        <xdr:cNvSpPr txBox="1">
          <a:spLocks noChangeArrowheads="1"/>
        </xdr:cNvSpPr>
      </xdr:nvSpPr>
      <xdr:spPr bwMode="auto">
        <a:xfrm>
          <a:off x="4352402" y="8674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3" name="Text Box 100"/>
        <xdr:cNvSpPr txBox="1">
          <a:spLocks noChangeArrowheads="1"/>
        </xdr:cNvSpPr>
      </xdr:nvSpPr>
      <xdr:spPr bwMode="auto">
        <a:xfrm>
          <a:off x="4352402" y="8817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4" name="Text Box 100"/>
        <xdr:cNvSpPr txBox="1">
          <a:spLocks noChangeArrowheads="1"/>
        </xdr:cNvSpPr>
      </xdr:nvSpPr>
      <xdr:spPr bwMode="auto">
        <a:xfrm>
          <a:off x="4352402" y="8960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5" name="Text Box 100"/>
        <xdr:cNvSpPr txBox="1">
          <a:spLocks noChangeArrowheads="1"/>
        </xdr:cNvSpPr>
      </xdr:nvSpPr>
      <xdr:spPr bwMode="auto">
        <a:xfrm>
          <a:off x="4352402" y="9103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6" name="Text Box 100"/>
        <xdr:cNvSpPr txBox="1">
          <a:spLocks noChangeArrowheads="1"/>
        </xdr:cNvSpPr>
      </xdr:nvSpPr>
      <xdr:spPr bwMode="auto">
        <a:xfrm>
          <a:off x="4352402" y="9246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7" name="Text Box 100"/>
        <xdr:cNvSpPr txBox="1">
          <a:spLocks noChangeArrowheads="1"/>
        </xdr:cNvSpPr>
      </xdr:nvSpPr>
      <xdr:spPr bwMode="auto">
        <a:xfrm>
          <a:off x="4352402" y="9388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8" name="Text Box 100"/>
        <xdr:cNvSpPr txBox="1">
          <a:spLocks noChangeArrowheads="1"/>
        </xdr:cNvSpPr>
      </xdr:nvSpPr>
      <xdr:spPr bwMode="auto">
        <a:xfrm>
          <a:off x="4352402" y="9531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59" name="Text Box 100"/>
        <xdr:cNvSpPr txBox="1">
          <a:spLocks noChangeArrowheads="1"/>
        </xdr:cNvSpPr>
      </xdr:nvSpPr>
      <xdr:spPr bwMode="auto">
        <a:xfrm>
          <a:off x="4352402" y="9674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0" name="Text Box 100"/>
        <xdr:cNvSpPr txBox="1">
          <a:spLocks noChangeArrowheads="1"/>
        </xdr:cNvSpPr>
      </xdr:nvSpPr>
      <xdr:spPr bwMode="auto">
        <a:xfrm>
          <a:off x="4352402" y="9817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1" name="Text Box 100"/>
        <xdr:cNvSpPr txBox="1">
          <a:spLocks noChangeArrowheads="1"/>
        </xdr:cNvSpPr>
      </xdr:nvSpPr>
      <xdr:spPr bwMode="auto">
        <a:xfrm>
          <a:off x="4352402" y="9960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2" name="Text Box 100"/>
        <xdr:cNvSpPr txBox="1">
          <a:spLocks noChangeArrowheads="1"/>
        </xdr:cNvSpPr>
      </xdr:nvSpPr>
      <xdr:spPr bwMode="auto">
        <a:xfrm>
          <a:off x="4352402" y="101033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3" name="Text Box 100"/>
        <xdr:cNvSpPr txBox="1">
          <a:spLocks noChangeArrowheads="1"/>
        </xdr:cNvSpPr>
      </xdr:nvSpPr>
      <xdr:spPr bwMode="auto">
        <a:xfrm>
          <a:off x="4352402" y="102461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4" name="Text Box 100"/>
        <xdr:cNvSpPr txBox="1">
          <a:spLocks noChangeArrowheads="1"/>
        </xdr:cNvSpPr>
      </xdr:nvSpPr>
      <xdr:spPr bwMode="auto">
        <a:xfrm>
          <a:off x="4352402" y="103890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5" name="Text Box 100"/>
        <xdr:cNvSpPr txBox="1">
          <a:spLocks noChangeArrowheads="1"/>
        </xdr:cNvSpPr>
      </xdr:nvSpPr>
      <xdr:spPr bwMode="auto">
        <a:xfrm>
          <a:off x="4352402" y="105319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6" name="Text Box 100"/>
        <xdr:cNvSpPr txBox="1">
          <a:spLocks noChangeArrowheads="1"/>
        </xdr:cNvSpPr>
      </xdr:nvSpPr>
      <xdr:spPr bwMode="auto">
        <a:xfrm>
          <a:off x="4352402" y="1067480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7" name="Text Box 100"/>
        <xdr:cNvSpPr txBox="1">
          <a:spLocks noChangeArrowheads="1"/>
        </xdr:cNvSpPr>
      </xdr:nvSpPr>
      <xdr:spPr bwMode="auto">
        <a:xfrm>
          <a:off x="4352402" y="1081767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8" name="Text Box 100"/>
        <xdr:cNvSpPr txBox="1">
          <a:spLocks noChangeArrowheads="1"/>
        </xdr:cNvSpPr>
      </xdr:nvSpPr>
      <xdr:spPr bwMode="auto">
        <a:xfrm>
          <a:off x="4352402" y="10960554"/>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69" name="Text Box 100"/>
        <xdr:cNvSpPr txBox="1">
          <a:spLocks noChangeArrowheads="1"/>
        </xdr:cNvSpPr>
      </xdr:nvSpPr>
      <xdr:spPr bwMode="auto">
        <a:xfrm>
          <a:off x="4352402" y="1110342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135</xdr:row>
      <xdr:rowOff>0</xdr:rowOff>
    </xdr:from>
    <xdr:ext cx="76200" cy="204355"/>
    <xdr:sp macro="" textlink="">
      <xdr:nvSpPr>
        <xdr:cNvPr id="570" name="Text Box 100"/>
        <xdr:cNvSpPr txBox="1">
          <a:spLocks noChangeArrowheads="1"/>
        </xdr:cNvSpPr>
      </xdr:nvSpPr>
      <xdr:spPr bwMode="auto">
        <a:xfrm>
          <a:off x="4631348" y="49565719"/>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34</xdr:row>
      <xdr:rowOff>0</xdr:rowOff>
    </xdr:from>
    <xdr:ext cx="76200" cy="204355"/>
    <xdr:sp macro="" textlink="">
      <xdr:nvSpPr>
        <xdr:cNvPr id="571" name="Text Box 100"/>
        <xdr:cNvSpPr txBox="1">
          <a:spLocks noChangeArrowheads="1"/>
        </xdr:cNvSpPr>
      </xdr:nvSpPr>
      <xdr:spPr bwMode="auto">
        <a:xfrm>
          <a:off x="4631348" y="17535525"/>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30</xdr:row>
      <xdr:rowOff>0</xdr:rowOff>
    </xdr:from>
    <xdr:ext cx="76200" cy="204355"/>
    <xdr:sp macro="" textlink="">
      <xdr:nvSpPr>
        <xdr:cNvPr id="572" name="Text Box 100"/>
        <xdr:cNvSpPr txBox="1">
          <a:spLocks noChangeArrowheads="1"/>
        </xdr:cNvSpPr>
      </xdr:nvSpPr>
      <xdr:spPr bwMode="auto">
        <a:xfrm>
          <a:off x="3993173" y="3248025"/>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31</xdr:row>
      <xdr:rowOff>0</xdr:rowOff>
    </xdr:from>
    <xdr:ext cx="76200" cy="204355"/>
    <xdr:sp macro="" textlink="">
      <xdr:nvSpPr>
        <xdr:cNvPr id="573" name="Text Box 100"/>
        <xdr:cNvSpPr txBox="1">
          <a:spLocks noChangeArrowheads="1"/>
        </xdr:cNvSpPr>
      </xdr:nvSpPr>
      <xdr:spPr bwMode="auto">
        <a:xfrm>
          <a:off x="3993173" y="3390900"/>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583223</xdr:colOff>
      <xdr:row>33</xdr:row>
      <xdr:rowOff>0</xdr:rowOff>
    </xdr:from>
    <xdr:ext cx="76200" cy="204355"/>
    <xdr:sp macro="" textlink="">
      <xdr:nvSpPr>
        <xdr:cNvPr id="574" name="Text Box 100"/>
        <xdr:cNvSpPr txBox="1">
          <a:spLocks noChangeArrowheads="1"/>
        </xdr:cNvSpPr>
      </xdr:nvSpPr>
      <xdr:spPr bwMode="auto">
        <a:xfrm>
          <a:off x="3993173" y="3676650"/>
          <a:ext cx="76200" cy="2043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295275</xdr:colOff>
      <xdr:row>108</xdr:row>
      <xdr:rowOff>142875</xdr:rowOff>
    </xdr:from>
    <xdr:to>
      <xdr:col>7</xdr:col>
      <xdr:colOff>209550</xdr:colOff>
      <xdr:row>125</xdr:row>
      <xdr:rowOff>133350</xdr:rowOff>
    </xdr:to>
    <xdr:pic>
      <xdr:nvPicPr>
        <xdr:cNvPr id="13346" name="Picture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0" y="22355175"/>
          <a:ext cx="5600700" cy="28194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3</xdr:col>
      <xdr:colOff>1143000</xdr:colOff>
      <xdr:row>103</xdr:row>
      <xdr:rowOff>152400</xdr:rowOff>
    </xdr:from>
    <xdr:to>
      <xdr:col>3</xdr:col>
      <xdr:colOff>2762250</xdr:colOff>
      <xdr:row>113</xdr:row>
      <xdr:rowOff>114300</xdr:rowOff>
    </xdr:to>
    <xdr:sp macro="" textlink="">
      <xdr:nvSpPr>
        <xdr:cNvPr id="13314" name="AutoShape 4"/>
        <xdr:cNvSpPr>
          <a:spLocks noChangeArrowheads="1"/>
        </xdr:cNvSpPr>
      </xdr:nvSpPr>
      <xdr:spPr bwMode="auto">
        <a:xfrm>
          <a:off x="3295650" y="21516975"/>
          <a:ext cx="1619250" cy="1695450"/>
        </a:xfrm>
        <a:prstGeom prst="downArrowCallout">
          <a:avLst>
            <a:gd name="adj1" fmla="val 25444"/>
            <a:gd name="adj2" fmla="val 25000"/>
            <a:gd name="adj3" fmla="val 17645"/>
            <a:gd name="adj4" fmla="val 43819"/>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Bitte füllen Sie nur die farblich markierten Felder aus. </a:t>
          </a:r>
        </a:p>
      </xdr:txBody>
    </xdr:sp>
    <xdr:clientData/>
  </xdr:twoCellAnchor>
  <xdr:twoCellAnchor>
    <xdr:from>
      <xdr:col>3</xdr:col>
      <xdr:colOff>1619250</xdr:colOff>
      <xdr:row>121</xdr:row>
      <xdr:rowOff>95250</xdr:rowOff>
    </xdr:from>
    <xdr:to>
      <xdr:col>3</xdr:col>
      <xdr:colOff>2314575</xdr:colOff>
      <xdr:row>127</xdr:row>
      <xdr:rowOff>85725</xdr:rowOff>
    </xdr:to>
    <xdr:sp macro="" textlink="">
      <xdr:nvSpPr>
        <xdr:cNvPr id="13348" name="AutoShape 5"/>
        <xdr:cNvSpPr>
          <a:spLocks/>
        </xdr:cNvSpPr>
      </xdr:nvSpPr>
      <xdr:spPr bwMode="auto">
        <a:xfrm rot="5400000">
          <a:off x="3638550" y="24622125"/>
          <a:ext cx="962025" cy="695325"/>
        </a:xfrm>
        <a:prstGeom prst="rightBrace">
          <a:avLst>
            <a:gd name="adj1" fmla="val 10616"/>
            <a:gd name="adj2" fmla="val 49315"/>
          </a:avLst>
        </a:prstGeom>
        <a:noFill/>
        <a:ln w="19080" cap="sq">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sch&#228;ftlich/IfD_Ausschreibungen/2013-0XX%20Musterkunde/DATEN/023_Los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fD-Institut\Kundenverwaltung\Kunden\Stadt%20Leimen\Daten\Aufmass%20Stadt%20Leimen%20Schwimmb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fD-Institut/Kundenverwaltung/Kunden/Stadt%20Leimen/Daten/Aufmass%20Stadt%20Leimen%20Schwimmba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esch&#228;ftlich/IfD_Ausschreibungen/2013-0XX%20Musterkunde/DATEN/IfD-Institut/Kundenverwaltung/Kunden/Stadt%20Leimen/Daten/Aufmass%20Stadt%20Leimen%20Schwimmba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ktspezifische Besonderheit"/>
      <sheetName val="Objektabrechnung"/>
      <sheetName val="Kalkulationsblatt UH "/>
      <sheetName val="Berechnungsblatt UH "/>
      <sheetName val="Info"/>
      <sheetName val="Häufigkeiten"/>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gebot"/>
      <sheetName val="Stdsatz"/>
      <sheetName val="Revier"/>
      <sheetName val="Aufmaß"/>
    </sheetNames>
    <sheetDataSet>
      <sheetData sheetId="0" refreshError="1">
        <row r="9">
          <cell r="A9">
            <v>1</v>
          </cell>
          <cell r="B9" t="str">
            <v>WC</v>
          </cell>
          <cell r="C9" t="str">
            <v>Hartbelag</v>
          </cell>
          <cell r="D9">
            <v>70</v>
          </cell>
          <cell r="E9">
            <v>15.08</v>
          </cell>
          <cell r="F9">
            <v>7</v>
          </cell>
          <cell r="G9">
            <v>30.44</v>
          </cell>
        </row>
        <row r="10">
          <cell r="A10">
            <v>2</v>
          </cell>
          <cell r="B10" t="str">
            <v>Flur Naßbereich</v>
          </cell>
          <cell r="C10" t="str">
            <v>Hartbelag</v>
          </cell>
          <cell r="D10">
            <v>150</v>
          </cell>
          <cell r="E10">
            <v>15.08</v>
          </cell>
          <cell r="F10">
            <v>7</v>
          </cell>
          <cell r="G10">
            <v>30.44</v>
          </cell>
        </row>
        <row r="11">
          <cell r="A11">
            <v>3</v>
          </cell>
          <cell r="B11" t="str">
            <v>Umkleide</v>
          </cell>
          <cell r="C11" t="str">
            <v>Hartbelag</v>
          </cell>
          <cell r="D11">
            <v>210</v>
          </cell>
          <cell r="E11">
            <v>15.08</v>
          </cell>
          <cell r="F11">
            <v>7</v>
          </cell>
          <cell r="G11">
            <v>30.44</v>
          </cell>
        </row>
        <row r="12">
          <cell r="A12">
            <v>4</v>
          </cell>
          <cell r="B12" t="str">
            <v>Flure und Foyer</v>
          </cell>
          <cell r="C12" t="str">
            <v>Hartbelag</v>
          </cell>
          <cell r="D12">
            <v>300</v>
          </cell>
          <cell r="E12">
            <v>15.08</v>
          </cell>
          <cell r="F12">
            <v>4</v>
          </cell>
          <cell r="G12">
            <v>16.72</v>
          </cell>
        </row>
        <row r="13">
          <cell r="A13">
            <v>5</v>
          </cell>
          <cell r="B13" t="str">
            <v>Treppe</v>
          </cell>
          <cell r="C13" t="str">
            <v>Hartbelag</v>
          </cell>
          <cell r="D13">
            <v>200</v>
          </cell>
          <cell r="E13">
            <v>15.08</v>
          </cell>
          <cell r="F13">
            <v>2</v>
          </cell>
          <cell r="G13">
            <v>8.67</v>
          </cell>
        </row>
        <row r="14">
          <cell r="A14">
            <v>6</v>
          </cell>
          <cell r="B14" t="str">
            <v>Sozialräume</v>
          </cell>
          <cell r="C14" t="str">
            <v>Hartbelag</v>
          </cell>
          <cell r="D14">
            <v>150</v>
          </cell>
          <cell r="E14">
            <v>15.08</v>
          </cell>
          <cell r="F14">
            <v>1</v>
          </cell>
          <cell r="G14">
            <v>4.33</v>
          </cell>
        </row>
        <row r="15">
          <cell r="A15">
            <v>7</v>
          </cell>
          <cell r="B15" t="str">
            <v>Teeküchen</v>
          </cell>
          <cell r="C15" t="str">
            <v>Hartbelag</v>
          </cell>
          <cell r="D15">
            <v>150</v>
          </cell>
          <cell r="E15">
            <v>15.08</v>
          </cell>
          <cell r="F15">
            <v>2</v>
          </cell>
          <cell r="G15">
            <v>8.67</v>
          </cell>
        </row>
        <row r="16">
          <cell r="A16">
            <v>8</v>
          </cell>
          <cell r="B16" t="str">
            <v>Werksarzt,Sanitätsräume</v>
          </cell>
          <cell r="C16" t="str">
            <v>Hartbelag</v>
          </cell>
          <cell r="D16">
            <v>150</v>
          </cell>
          <cell r="E16">
            <v>15.08</v>
          </cell>
          <cell r="F16">
            <v>2</v>
          </cell>
          <cell r="G16">
            <v>8.67</v>
          </cell>
        </row>
        <row r="17">
          <cell r="A17">
            <v>9</v>
          </cell>
          <cell r="B17" t="str">
            <v>Nebenräume</v>
          </cell>
          <cell r="C17" t="str">
            <v>Hartbelag</v>
          </cell>
          <cell r="D17">
            <v>200</v>
          </cell>
          <cell r="E17">
            <v>15.08</v>
          </cell>
          <cell r="F17">
            <v>2</v>
          </cell>
          <cell r="G17">
            <v>8.67</v>
          </cell>
        </row>
        <row r="18">
          <cell r="A18">
            <v>10</v>
          </cell>
          <cell r="B18" t="str">
            <v>Fenster/Glas  ca. Angaben</v>
          </cell>
          <cell r="C18" t="str">
            <v>Hartbelag</v>
          </cell>
          <cell r="D18">
            <v>45</v>
          </cell>
          <cell r="E18">
            <v>15.08</v>
          </cell>
          <cell r="F18">
            <v>2</v>
          </cell>
          <cell r="G18">
            <v>8.67</v>
          </cell>
        </row>
        <row r="19">
          <cell r="A19">
            <v>11</v>
          </cell>
          <cell r="B19" t="str">
            <v>Kinderbetreuung</v>
          </cell>
          <cell r="C19" t="str">
            <v>Hartbelag</v>
          </cell>
          <cell r="D19">
            <v>150</v>
          </cell>
          <cell r="E19">
            <v>15.08</v>
          </cell>
          <cell r="F19">
            <v>2</v>
          </cell>
          <cell r="G19">
            <v>8.67</v>
          </cell>
        </row>
        <row r="20">
          <cell r="A20">
            <v>12</v>
          </cell>
          <cell r="B20" t="str">
            <v>Duschen</v>
          </cell>
          <cell r="C20" t="str">
            <v>Hartbelag</v>
          </cell>
          <cell r="D20">
            <v>100</v>
          </cell>
          <cell r="E20">
            <v>15.08</v>
          </cell>
          <cell r="F20">
            <v>7</v>
          </cell>
          <cell r="G20">
            <v>30.44</v>
          </cell>
        </row>
        <row r="21">
          <cell r="A21">
            <v>13</v>
          </cell>
          <cell r="B21" t="str">
            <v>Solarium/Fönraum</v>
          </cell>
          <cell r="C21" t="str">
            <v>Hartbelag</v>
          </cell>
          <cell r="D21">
            <v>150</v>
          </cell>
          <cell r="E21">
            <v>15.08</v>
          </cell>
          <cell r="F21">
            <v>5</v>
          </cell>
          <cell r="G21">
            <v>20.91</v>
          </cell>
        </row>
        <row r="22">
          <cell r="A22">
            <v>14</v>
          </cell>
          <cell r="B22" t="str">
            <v>GR, Umkleide, Duschen, WC (Schwimmhalle),</v>
          </cell>
          <cell r="C22" t="str">
            <v>Hartbelag</v>
          </cell>
          <cell r="D22">
            <v>50</v>
          </cell>
          <cell r="E22">
            <v>15.08</v>
          </cell>
          <cell r="F22">
            <v>2</v>
          </cell>
          <cell r="G22">
            <v>8.36</v>
          </cell>
        </row>
        <row r="23">
          <cell r="A23">
            <v>15</v>
          </cell>
          <cell r="B23" t="str">
            <v xml:space="preserve">Ausspritzen </v>
          </cell>
          <cell r="C23" t="str">
            <v>Hartbelag</v>
          </cell>
          <cell r="D23">
            <v>100</v>
          </cell>
          <cell r="E23">
            <v>15.08</v>
          </cell>
          <cell r="F23">
            <v>6</v>
          </cell>
          <cell r="G23">
            <v>26.09</v>
          </cell>
        </row>
        <row r="24">
          <cell r="A24">
            <v>16</v>
          </cell>
          <cell r="C24" t="str">
            <v>Hartbelag</v>
          </cell>
          <cell r="E24">
            <v>15.08</v>
          </cell>
          <cell r="F24">
            <v>0</v>
          </cell>
          <cell r="G24">
            <v>0</v>
          </cell>
        </row>
        <row r="25">
          <cell r="A25">
            <v>99</v>
          </cell>
          <cell r="B25" t="str">
            <v>keine Reinigung</v>
          </cell>
          <cell r="C25" t="str">
            <v>Verschiedene</v>
          </cell>
        </row>
        <row r="26">
          <cell r="A26" t="str">
            <v>Durchschnittliche Leistung pro qm</v>
          </cell>
          <cell r="D26">
            <v>113.89</v>
          </cell>
        </row>
        <row r="31">
          <cell r="D31" t="str">
            <v>Std/Tag</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gebot"/>
      <sheetName val="Stdsatz"/>
      <sheetName val="Revier"/>
      <sheetName val="Aufmaß"/>
    </sheetNames>
    <sheetDataSet>
      <sheetData sheetId="0" refreshError="1">
        <row r="9">
          <cell r="A9">
            <v>1</v>
          </cell>
          <cell r="B9" t="str">
            <v>WC</v>
          </cell>
          <cell r="C9" t="str">
            <v>Hartbelag</v>
          </cell>
          <cell r="D9">
            <v>70</v>
          </cell>
          <cell r="E9">
            <v>15.08</v>
          </cell>
          <cell r="F9">
            <v>7</v>
          </cell>
          <cell r="G9">
            <v>30.44</v>
          </cell>
        </row>
        <row r="10">
          <cell r="A10">
            <v>2</v>
          </cell>
          <cell r="B10" t="str">
            <v>Flur Naßbereich</v>
          </cell>
          <cell r="C10" t="str">
            <v>Hartbelag</v>
          </cell>
          <cell r="D10">
            <v>150</v>
          </cell>
          <cell r="E10">
            <v>15.08</v>
          </cell>
          <cell r="F10">
            <v>7</v>
          </cell>
          <cell r="G10">
            <v>30.44</v>
          </cell>
        </row>
        <row r="11">
          <cell r="A11">
            <v>3</v>
          </cell>
          <cell r="B11" t="str">
            <v>Umkleide</v>
          </cell>
          <cell r="C11" t="str">
            <v>Hartbelag</v>
          </cell>
          <cell r="D11">
            <v>210</v>
          </cell>
          <cell r="E11">
            <v>15.08</v>
          </cell>
          <cell r="F11">
            <v>7</v>
          </cell>
          <cell r="G11">
            <v>30.44</v>
          </cell>
        </row>
        <row r="12">
          <cell r="A12">
            <v>4</v>
          </cell>
          <cell r="B12" t="str">
            <v>Flure und Foyer</v>
          </cell>
          <cell r="C12" t="str">
            <v>Hartbelag</v>
          </cell>
          <cell r="D12">
            <v>300</v>
          </cell>
          <cell r="E12">
            <v>15.08</v>
          </cell>
          <cell r="F12">
            <v>4</v>
          </cell>
          <cell r="G12">
            <v>16.72</v>
          </cell>
        </row>
        <row r="13">
          <cell r="A13">
            <v>5</v>
          </cell>
          <cell r="B13" t="str">
            <v>Treppe</v>
          </cell>
          <cell r="C13" t="str">
            <v>Hartbelag</v>
          </cell>
          <cell r="D13">
            <v>200</v>
          </cell>
          <cell r="E13">
            <v>15.08</v>
          </cell>
          <cell r="F13">
            <v>2</v>
          </cell>
          <cell r="G13">
            <v>8.67</v>
          </cell>
        </row>
        <row r="14">
          <cell r="A14">
            <v>6</v>
          </cell>
          <cell r="B14" t="str">
            <v>Sozialräume</v>
          </cell>
          <cell r="C14" t="str">
            <v>Hartbelag</v>
          </cell>
          <cell r="D14">
            <v>150</v>
          </cell>
          <cell r="E14">
            <v>15.08</v>
          </cell>
          <cell r="F14">
            <v>1</v>
          </cell>
          <cell r="G14">
            <v>4.33</v>
          </cell>
        </row>
        <row r="15">
          <cell r="A15">
            <v>7</v>
          </cell>
          <cell r="B15" t="str">
            <v>Teeküchen</v>
          </cell>
          <cell r="C15" t="str">
            <v>Hartbelag</v>
          </cell>
          <cell r="D15">
            <v>150</v>
          </cell>
          <cell r="E15">
            <v>15.08</v>
          </cell>
          <cell r="F15">
            <v>2</v>
          </cell>
          <cell r="G15">
            <v>8.67</v>
          </cell>
        </row>
        <row r="16">
          <cell r="A16">
            <v>8</v>
          </cell>
          <cell r="B16" t="str">
            <v>Werksarzt,Sanitätsräume</v>
          </cell>
          <cell r="C16" t="str">
            <v>Hartbelag</v>
          </cell>
          <cell r="D16">
            <v>150</v>
          </cell>
          <cell r="E16">
            <v>15.08</v>
          </cell>
          <cell r="F16">
            <v>2</v>
          </cell>
          <cell r="G16">
            <v>8.67</v>
          </cell>
        </row>
        <row r="17">
          <cell r="A17">
            <v>9</v>
          </cell>
          <cell r="B17" t="str">
            <v>Nebenräume</v>
          </cell>
          <cell r="C17" t="str">
            <v>Hartbelag</v>
          </cell>
          <cell r="D17">
            <v>200</v>
          </cell>
          <cell r="E17">
            <v>15.08</v>
          </cell>
          <cell r="F17">
            <v>2</v>
          </cell>
          <cell r="G17">
            <v>8.67</v>
          </cell>
        </row>
        <row r="18">
          <cell r="A18">
            <v>10</v>
          </cell>
          <cell r="B18" t="str">
            <v>Fenster/Glas  ca. Angaben</v>
          </cell>
          <cell r="C18" t="str">
            <v>Hartbelag</v>
          </cell>
          <cell r="D18">
            <v>45</v>
          </cell>
          <cell r="E18">
            <v>15.08</v>
          </cell>
          <cell r="F18">
            <v>2</v>
          </cell>
          <cell r="G18">
            <v>8.67</v>
          </cell>
        </row>
        <row r="19">
          <cell r="A19">
            <v>11</v>
          </cell>
          <cell r="B19" t="str">
            <v>Kinderbetreuung</v>
          </cell>
          <cell r="C19" t="str">
            <v>Hartbelag</v>
          </cell>
          <cell r="D19">
            <v>150</v>
          </cell>
          <cell r="E19">
            <v>15.08</v>
          </cell>
          <cell r="F19">
            <v>2</v>
          </cell>
          <cell r="G19">
            <v>8.67</v>
          </cell>
        </row>
        <row r="20">
          <cell r="A20">
            <v>12</v>
          </cell>
          <cell r="B20" t="str">
            <v>Duschen</v>
          </cell>
          <cell r="C20" t="str">
            <v>Hartbelag</v>
          </cell>
          <cell r="D20">
            <v>100</v>
          </cell>
          <cell r="E20">
            <v>15.08</v>
          </cell>
          <cell r="F20">
            <v>7</v>
          </cell>
          <cell r="G20">
            <v>30.44</v>
          </cell>
        </row>
        <row r="21">
          <cell r="A21">
            <v>13</v>
          </cell>
          <cell r="B21" t="str">
            <v>Solarium/Fönraum</v>
          </cell>
          <cell r="C21" t="str">
            <v>Hartbelag</v>
          </cell>
          <cell r="D21">
            <v>150</v>
          </cell>
          <cell r="E21">
            <v>15.08</v>
          </cell>
          <cell r="F21">
            <v>5</v>
          </cell>
          <cell r="G21">
            <v>20.91</v>
          </cell>
        </row>
        <row r="22">
          <cell r="A22">
            <v>14</v>
          </cell>
          <cell r="B22" t="str">
            <v>GR, Umkleide, Duschen, WC (Schwimmhalle),</v>
          </cell>
          <cell r="C22" t="str">
            <v>Hartbelag</v>
          </cell>
          <cell r="D22">
            <v>50</v>
          </cell>
          <cell r="E22">
            <v>15.08</v>
          </cell>
          <cell r="F22">
            <v>2</v>
          </cell>
          <cell r="G22">
            <v>8.36</v>
          </cell>
        </row>
        <row r="23">
          <cell r="A23">
            <v>15</v>
          </cell>
          <cell r="B23" t="str">
            <v xml:space="preserve">Ausspritzen </v>
          </cell>
          <cell r="C23" t="str">
            <v>Hartbelag</v>
          </cell>
          <cell r="D23">
            <v>100</v>
          </cell>
          <cell r="E23">
            <v>15.08</v>
          </cell>
          <cell r="F23">
            <v>6</v>
          </cell>
          <cell r="G23">
            <v>26.09</v>
          </cell>
        </row>
        <row r="24">
          <cell r="A24">
            <v>16</v>
          </cell>
          <cell r="C24" t="str">
            <v>Hartbelag</v>
          </cell>
          <cell r="E24">
            <v>15.08</v>
          </cell>
          <cell r="F24">
            <v>0</v>
          </cell>
          <cell r="G24">
            <v>0</v>
          </cell>
        </row>
        <row r="25">
          <cell r="A25">
            <v>99</v>
          </cell>
          <cell r="B25" t="str">
            <v>keine Reinigung</v>
          </cell>
          <cell r="C25" t="str">
            <v>Verschiedene</v>
          </cell>
        </row>
        <row r="26">
          <cell r="A26" t="str">
            <v>Durchschnittliche Leistung pro qm</v>
          </cell>
          <cell r="D26">
            <v>113.89</v>
          </cell>
        </row>
        <row r="31">
          <cell r="D31" t="str">
            <v>Std/Tag</v>
          </cell>
        </row>
      </sheetData>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gebot"/>
      <sheetName val="Stdsatz"/>
      <sheetName val="Revier"/>
      <sheetName val="Aufmaß"/>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enableFormatConditionsCalculation="0">
    <tabColor theme="9" tint="0.59999389629810485"/>
  </sheetPr>
  <dimension ref="A1:Q184"/>
  <sheetViews>
    <sheetView showGridLines="0" showRowColHeaders="0" showZeros="0" tabSelected="1" showOutlineSymbols="0" zoomScale="80" zoomScaleNormal="80" workbookViewId="0">
      <pane ySplit="6" topLeftCell="A7" activePane="bottomLeft" state="frozen"/>
      <selection activeCell="I21" sqref="I21:L21"/>
      <selection pane="bottomLeft" activeCell="A4" sqref="A4"/>
    </sheetView>
  </sheetViews>
  <sheetFormatPr baseColWidth="10" defaultRowHeight="12.45" x14ac:dyDescent="0.3"/>
  <cols>
    <col min="1" max="1" width="30.69140625" customWidth="1"/>
    <col min="2" max="3" width="3.69140625" style="135" customWidth="1"/>
    <col min="4" max="4" width="76" style="182" customWidth="1"/>
    <col min="5" max="5" width="4.3828125" style="181" customWidth="1"/>
    <col min="7" max="7" width="7.3046875" style="213" hidden="1" customWidth="1"/>
  </cols>
  <sheetData>
    <row r="1" spans="1:17" x14ac:dyDescent="0.3">
      <c r="A1" s="107"/>
      <c r="B1" s="178" t="s">
        <v>255</v>
      </c>
      <c r="C1" s="76"/>
      <c r="D1" s="179"/>
      <c r="E1" s="76"/>
      <c r="F1" s="76"/>
      <c r="G1" s="212"/>
      <c r="H1" s="76"/>
      <c r="I1" s="76"/>
      <c r="J1" s="76"/>
      <c r="K1" s="76"/>
      <c r="L1" s="76"/>
    </row>
    <row r="2" spans="1:17" x14ac:dyDescent="0.3">
      <c r="A2" s="107"/>
      <c r="B2" s="178"/>
      <c r="C2" s="76"/>
      <c r="D2" s="207"/>
      <c r="E2" s="76"/>
      <c r="F2" s="76"/>
      <c r="G2" s="212"/>
      <c r="H2" s="76"/>
      <c r="I2" s="76"/>
      <c r="J2" s="76"/>
      <c r="K2" s="76"/>
      <c r="L2" s="76"/>
    </row>
    <row r="3" spans="1:17" x14ac:dyDescent="0.3">
      <c r="D3" s="180"/>
      <c r="E3"/>
    </row>
    <row r="4" spans="1:17" ht="15.45" x14ac:dyDescent="0.3">
      <c r="B4" s="134" t="s">
        <v>129</v>
      </c>
      <c r="C4" s="181"/>
      <c r="D4" s="180"/>
      <c r="E4"/>
    </row>
    <row r="5" spans="1:17" ht="15.45" x14ac:dyDescent="0.4">
      <c r="B5" s="478" t="s">
        <v>492</v>
      </c>
      <c r="C5" s="181"/>
    </row>
    <row r="6" spans="1:17" x14ac:dyDescent="0.3">
      <c r="I6" t="s">
        <v>150</v>
      </c>
    </row>
    <row r="8" spans="1:17" x14ac:dyDescent="0.3">
      <c r="B8" s="136"/>
      <c r="C8" s="142" t="s">
        <v>169</v>
      </c>
      <c r="D8" s="184"/>
      <c r="G8" s="213" t="s">
        <v>69</v>
      </c>
    </row>
    <row r="9" spans="1:17" x14ac:dyDescent="0.3">
      <c r="B9" s="136"/>
      <c r="C9" s="136"/>
      <c r="E9" s="185"/>
      <c r="F9" s="185"/>
      <c r="G9" s="213" t="s">
        <v>69</v>
      </c>
    </row>
    <row r="10" spans="1:17" ht="67.3" x14ac:dyDescent="1.5">
      <c r="B10" s="136"/>
      <c r="C10" s="136"/>
      <c r="D10" s="186" t="s">
        <v>151</v>
      </c>
      <c r="E10" s="185"/>
      <c r="F10" s="185"/>
      <c r="G10" s="219" t="s">
        <v>69</v>
      </c>
    </row>
    <row r="11" spans="1:17" x14ac:dyDescent="0.3">
      <c r="B11" s="136"/>
      <c r="C11" s="136"/>
      <c r="E11" s="185"/>
      <c r="F11" s="185"/>
      <c r="G11" s="213" t="s">
        <v>69</v>
      </c>
    </row>
    <row r="12" spans="1:17" ht="42.9" x14ac:dyDescent="1">
      <c r="B12" s="136"/>
      <c r="C12" s="136"/>
      <c r="D12" s="186" t="s">
        <v>138</v>
      </c>
      <c r="E12" s="185"/>
      <c r="F12" s="185"/>
      <c r="G12" s="220" t="s">
        <v>69</v>
      </c>
    </row>
    <row r="13" spans="1:17" x14ac:dyDescent="0.3">
      <c r="B13" s="136"/>
      <c r="C13" s="136"/>
      <c r="E13" s="185"/>
      <c r="F13" s="185"/>
      <c r="G13" s="213" t="s">
        <v>69</v>
      </c>
    </row>
    <row r="14" spans="1:17" x14ac:dyDescent="0.3">
      <c r="B14" s="136"/>
      <c r="C14" s="136"/>
      <c r="D14" s="196" t="s">
        <v>166</v>
      </c>
      <c r="E14" s="185"/>
      <c r="F14" s="185"/>
      <c r="G14" s="213" t="s">
        <v>69</v>
      </c>
      <c r="H14" s="201"/>
      <c r="I14" s="201"/>
      <c r="J14" s="201"/>
      <c r="K14" s="201"/>
      <c r="L14" s="201"/>
      <c r="M14" s="201"/>
      <c r="N14" s="201"/>
      <c r="O14" s="201"/>
      <c r="P14" s="201"/>
      <c r="Q14" s="201"/>
    </row>
    <row r="15" spans="1:17" x14ac:dyDescent="0.3">
      <c r="B15" s="136"/>
      <c r="C15" s="136"/>
      <c r="D15" s="196"/>
      <c r="E15" s="185"/>
      <c r="F15" s="185"/>
      <c r="G15" s="213" t="s">
        <v>69</v>
      </c>
      <c r="I15" s="202"/>
      <c r="J15" s="202"/>
      <c r="K15" s="202"/>
      <c r="L15" s="201"/>
      <c r="M15" s="201"/>
      <c r="N15" s="201"/>
      <c r="O15" s="201"/>
      <c r="P15" s="201"/>
      <c r="Q15" s="201"/>
    </row>
    <row r="16" spans="1:17" ht="27.45" x14ac:dyDescent="0.65">
      <c r="B16" s="136"/>
      <c r="D16" s="195" t="s">
        <v>152</v>
      </c>
      <c r="E16" s="185"/>
      <c r="F16" s="185"/>
      <c r="G16" s="214" t="s">
        <v>69</v>
      </c>
      <c r="I16" s="202"/>
      <c r="J16" s="202"/>
      <c r="K16" s="202"/>
      <c r="L16" s="201"/>
      <c r="M16" s="201"/>
      <c r="N16" s="201"/>
      <c r="O16" s="201"/>
      <c r="P16" s="201"/>
      <c r="Q16" s="201"/>
    </row>
    <row r="17" spans="2:17" x14ac:dyDescent="0.3">
      <c r="B17" s="136"/>
      <c r="C17" s="136"/>
      <c r="D17" s="196"/>
      <c r="E17" s="185"/>
      <c r="F17" s="185"/>
      <c r="G17" s="213" t="s">
        <v>69</v>
      </c>
      <c r="I17" s="202"/>
      <c r="J17" s="202"/>
      <c r="K17" s="202"/>
      <c r="L17" s="201"/>
      <c r="M17" s="201"/>
      <c r="N17" s="201"/>
      <c r="O17" s="201"/>
      <c r="P17" s="201"/>
      <c r="Q17" s="201"/>
    </row>
    <row r="18" spans="2:17" x14ac:dyDescent="0.3">
      <c r="B18" s="136"/>
      <c r="C18" s="136"/>
      <c r="D18" s="206" t="s">
        <v>147</v>
      </c>
      <c r="E18" s="185"/>
      <c r="F18" s="185"/>
      <c r="G18" s="213" t="s">
        <v>69</v>
      </c>
      <c r="I18" s="203"/>
      <c r="J18" s="203"/>
      <c r="K18" s="203"/>
      <c r="L18" s="204"/>
      <c r="M18" s="204"/>
      <c r="N18" s="204"/>
      <c r="O18" s="204"/>
      <c r="P18" s="204"/>
      <c r="Q18" s="204"/>
    </row>
    <row r="19" spans="2:17" ht="42.9" x14ac:dyDescent="1">
      <c r="B19" s="136"/>
      <c r="C19" s="136"/>
      <c r="D19" s="196" t="s">
        <v>167</v>
      </c>
      <c r="E19" s="185"/>
      <c r="F19" s="185"/>
      <c r="G19" s="220" t="s">
        <v>69</v>
      </c>
      <c r="I19" s="205"/>
      <c r="J19" s="205"/>
      <c r="K19" s="205"/>
      <c r="L19" s="204"/>
      <c r="M19" s="204"/>
      <c r="N19" s="204"/>
      <c r="O19" s="204"/>
      <c r="P19" s="204"/>
      <c r="Q19" s="204"/>
    </row>
    <row r="20" spans="2:17" x14ac:dyDescent="0.3">
      <c r="B20" s="136"/>
      <c r="C20" s="136"/>
      <c r="D20" s="196"/>
      <c r="E20" s="185"/>
      <c r="F20" s="185"/>
      <c r="G20" s="213" t="s">
        <v>69</v>
      </c>
      <c r="I20" s="205"/>
      <c r="J20" s="205"/>
      <c r="K20" s="205"/>
      <c r="L20" s="204"/>
      <c r="M20" s="204"/>
      <c r="N20" s="204"/>
      <c r="O20" s="204"/>
      <c r="P20" s="204"/>
      <c r="Q20" s="204"/>
    </row>
    <row r="21" spans="2:17" x14ac:dyDescent="0.3">
      <c r="B21" s="136"/>
      <c r="C21" s="136"/>
      <c r="D21" s="206" t="s">
        <v>148</v>
      </c>
      <c r="E21" s="185"/>
      <c r="F21" s="185"/>
      <c r="G21" s="213" t="s">
        <v>69</v>
      </c>
      <c r="H21" s="204"/>
      <c r="I21" s="204"/>
      <c r="J21" s="204"/>
      <c r="K21" s="204"/>
      <c r="L21" s="204"/>
      <c r="M21" s="204"/>
      <c r="N21" s="204"/>
      <c r="O21" s="204"/>
      <c r="P21" s="204"/>
      <c r="Q21" s="204"/>
    </row>
    <row r="22" spans="2:17" ht="42.9" x14ac:dyDescent="1">
      <c r="B22" s="136"/>
      <c r="C22" s="136"/>
      <c r="D22" s="196" t="s">
        <v>172</v>
      </c>
      <c r="E22" s="185"/>
      <c r="F22" s="185"/>
      <c r="G22" s="220" t="s">
        <v>69</v>
      </c>
      <c r="H22" s="204"/>
      <c r="I22" s="204"/>
      <c r="J22" s="204"/>
      <c r="K22" s="204"/>
      <c r="L22" s="204"/>
      <c r="M22" s="204"/>
      <c r="N22" s="204"/>
      <c r="O22" s="204"/>
      <c r="P22" s="204"/>
      <c r="Q22" s="204"/>
    </row>
    <row r="23" spans="2:17" x14ac:dyDescent="0.3">
      <c r="B23" s="136"/>
      <c r="C23" s="136"/>
      <c r="D23" s="196"/>
      <c r="E23" s="185"/>
      <c r="F23" s="185"/>
      <c r="G23" s="213" t="s">
        <v>69</v>
      </c>
    </row>
    <row r="24" spans="2:17" x14ac:dyDescent="0.3">
      <c r="B24" s="136"/>
      <c r="C24" s="136"/>
      <c r="D24" s="206" t="s">
        <v>149</v>
      </c>
      <c r="E24" s="185"/>
      <c r="F24" s="185"/>
      <c r="G24" s="213" t="s">
        <v>69</v>
      </c>
    </row>
    <row r="25" spans="2:17" ht="27.75" customHeight="1" x14ac:dyDescent="0.65">
      <c r="B25" s="136"/>
      <c r="C25" s="136"/>
      <c r="D25" s="196" t="s">
        <v>153</v>
      </c>
      <c r="E25" s="185"/>
      <c r="F25" s="185"/>
      <c r="G25" s="214" t="s">
        <v>69</v>
      </c>
    </row>
    <row r="26" spans="2:17" ht="27.45" x14ac:dyDescent="0.65">
      <c r="B26" s="136"/>
      <c r="C26" s="136"/>
      <c r="D26" s="196" t="s">
        <v>168</v>
      </c>
      <c r="E26" s="185"/>
      <c r="F26" s="185"/>
      <c r="G26" s="214" t="s">
        <v>69</v>
      </c>
    </row>
    <row r="27" spans="2:17" x14ac:dyDescent="0.3">
      <c r="B27" s="136"/>
      <c r="C27" s="136"/>
      <c r="E27" s="185"/>
      <c r="F27" s="185"/>
      <c r="G27" s="213" t="s">
        <v>69</v>
      </c>
    </row>
    <row r="28" spans="2:17" x14ac:dyDescent="0.3">
      <c r="B28" s="136"/>
      <c r="C28" s="136"/>
      <c r="D28" s="206" t="s">
        <v>142</v>
      </c>
      <c r="E28" s="185"/>
      <c r="F28" s="185"/>
      <c r="G28" s="213" t="s">
        <v>69</v>
      </c>
    </row>
    <row r="29" spans="2:17" ht="27.45" x14ac:dyDescent="0.65">
      <c r="B29" s="136"/>
      <c r="C29" s="136"/>
      <c r="D29" s="182" t="s">
        <v>154</v>
      </c>
      <c r="E29" s="185"/>
      <c r="F29" s="185"/>
      <c r="G29" s="214" t="s">
        <v>69</v>
      </c>
    </row>
    <row r="30" spans="2:17" x14ac:dyDescent="0.3">
      <c r="B30" s="136"/>
      <c r="C30" s="136"/>
      <c r="D30" s="196"/>
      <c r="E30" s="185"/>
      <c r="F30" s="185"/>
      <c r="G30" s="213" t="s">
        <v>69</v>
      </c>
    </row>
    <row r="31" spans="2:17" x14ac:dyDescent="0.3">
      <c r="B31" s="136"/>
      <c r="C31" s="136"/>
      <c r="D31" s="206" t="s">
        <v>141</v>
      </c>
      <c r="E31" s="185"/>
      <c r="F31" s="185"/>
      <c r="G31" s="213" t="s">
        <v>69</v>
      </c>
    </row>
    <row r="32" spans="2:17" ht="27.45" x14ac:dyDescent="0.65">
      <c r="B32" s="136"/>
      <c r="C32" s="136"/>
      <c r="D32" s="182" t="s">
        <v>155</v>
      </c>
      <c r="E32" s="185"/>
      <c r="F32" s="185"/>
      <c r="G32" s="214" t="s">
        <v>69</v>
      </c>
    </row>
    <row r="33" spans="2:7" hidden="1" x14ac:dyDescent="0.3">
      <c r="B33" s="136"/>
      <c r="C33" s="136"/>
      <c r="D33" s="196"/>
      <c r="E33" s="185"/>
      <c r="F33" s="185"/>
      <c r="G33" s="213" t="s">
        <v>69</v>
      </c>
    </row>
    <row r="34" spans="2:7" hidden="1" x14ac:dyDescent="0.3">
      <c r="B34" s="136"/>
      <c r="C34" s="136"/>
      <c r="D34" s="206" t="s">
        <v>140</v>
      </c>
      <c r="E34" s="185"/>
      <c r="F34" s="185"/>
      <c r="G34" s="213" t="s">
        <v>69</v>
      </c>
    </row>
    <row r="35" spans="2:7" ht="27.45" hidden="1" x14ac:dyDescent="0.65">
      <c r="B35" s="136"/>
      <c r="C35" s="136"/>
      <c r="D35" s="184" t="s">
        <v>25</v>
      </c>
      <c r="E35" s="185"/>
      <c r="F35" s="185"/>
      <c r="G35" s="214" t="s">
        <v>69</v>
      </c>
    </row>
    <row r="36" spans="2:7" x14ac:dyDescent="0.3">
      <c r="B36" s="136"/>
      <c r="C36" s="136"/>
      <c r="D36" s="196"/>
      <c r="E36" s="185"/>
      <c r="F36" s="185"/>
      <c r="G36" s="213" t="s">
        <v>69</v>
      </c>
    </row>
    <row r="37" spans="2:7" x14ac:dyDescent="0.3">
      <c r="B37" s="136"/>
      <c r="C37" s="136"/>
      <c r="D37" s="196"/>
      <c r="E37" s="185"/>
      <c r="F37" s="185"/>
      <c r="G37" s="213" t="s">
        <v>69</v>
      </c>
    </row>
    <row r="38" spans="2:7" x14ac:dyDescent="0.3">
      <c r="B38" s="136"/>
      <c r="C38" s="142" t="s">
        <v>156</v>
      </c>
      <c r="D38" s="183"/>
      <c r="G38" s="213" t="s">
        <v>69</v>
      </c>
    </row>
    <row r="39" spans="2:7" x14ac:dyDescent="0.3">
      <c r="B39" s="136"/>
      <c r="C39" s="136"/>
      <c r="D39" s="184"/>
      <c r="G39" s="213" t="s">
        <v>69</v>
      </c>
    </row>
    <row r="40" spans="2:7" ht="40.299999999999997" x14ac:dyDescent="0.95">
      <c r="B40" s="136"/>
      <c r="C40" s="136"/>
      <c r="D40" s="184" t="s">
        <v>130</v>
      </c>
      <c r="G40" s="216" t="s">
        <v>69</v>
      </c>
    </row>
    <row r="41" spans="2:7" x14ac:dyDescent="0.3">
      <c r="B41" s="136"/>
      <c r="C41" s="136"/>
      <c r="D41" s="184"/>
    </row>
    <row r="42" spans="2:7" ht="27.45" x14ac:dyDescent="0.65">
      <c r="B42" s="136"/>
      <c r="C42" s="136"/>
      <c r="D42" s="184" t="s">
        <v>131</v>
      </c>
      <c r="G42" s="214" t="s">
        <v>69</v>
      </c>
    </row>
    <row r="43" spans="2:7" x14ac:dyDescent="0.3">
      <c r="B43" s="136"/>
      <c r="C43" s="136"/>
      <c r="D43" s="184"/>
    </row>
    <row r="44" spans="2:7" ht="53.6" x14ac:dyDescent="1.2">
      <c r="B44" s="136"/>
      <c r="C44" s="136"/>
      <c r="D44" s="182" t="s">
        <v>165</v>
      </c>
      <c r="G44" s="215" t="s">
        <v>69</v>
      </c>
    </row>
    <row r="45" spans="2:7" x14ac:dyDescent="0.3">
      <c r="B45" s="136"/>
      <c r="C45" s="136"/>
      <c r="D45" s="184"/>
      <c r="G45" s="213" t="s">
        <v>69</v>
      </c>
    </row>
    <row r="46" spans="2:7" ht="55.3" x14ac:dyDescent="1.25">
      <c r="B46" s="136"/>
      <c r="C46" s="136"/>
      <c r="D46" s="182" t="s">
        <v>132</v>
      </c>
      <c r="G46" s="217" t="s">
        <v>69</v>
      </c>
    </row>
    <row r="47" spans="2:7" x14ac:dyDescent="0.3">
      <c r="B47" s="136"/>
      <c r="C47" s="136"/>
      <c r="D47" s="184"/>
      <c r="G47" s="213" t="s">
        <v>69</v>
      </c>
    </row>
    <row r="48" spans="2:7" s="189" customFormat="1" ht="13.5" customHeight="1" x14ac:dyDescent="0.3">
      <c r="B48" s="136"/>
      <c r="C48" s="136"/>
      <c r="D48" s="187" t="s">
        <v>133</v>
      </c>
      <c r="E48" s="188"/>
      <c r="G48" s="213" t="s">
        <v>69</v>
      </c>
    </row>
    <row r="49" spans="2:9" x14ac:dyDescent="0.3">
      <c r="B49" s="136"/>
      <c r="C49" s="136"/>
      <c r="D49" s="184"/>
      <c r="G49" s="213" t="s">
        <v>69</v>
      </c>
    </row>
    <row r="50" spans="2:9" ht="27.45" x14ac:dyDescent="0.65">
      <c r="B50" s="136"/>
      <c r="C50" s="136"/>
      <c r="D50" s="184" t="s">
        <v>134</v>
      </c>
      <c r="G50" s="214" t="s">
        <v>69</v>
      </c>
    </row>
    <row r="51" spans="2:9" x14ac:dyDescent="0.3">
      <c r="B51" s="136"/>
      <c r="C51" s="136"/>
      <c r="G51" s="213" t="s">
        <v>69</v>
      </c>
    </row>
    <row r="52" spans="2:9" x14ac:dyDescent="0.3">
      <c r="B52" s="136"/>
      <c r="C52" s="136"/>
      <c r="D52" s="184"/>
      <c r="G52" s="213" t="s">
        <v>69</v>
      </c>
    </row>
    <row r="53" spans="2:9" x14ac:dyDescent="0.3">
      <c r="B53" s="136"/>
      <c r="C53" s="142" t="s">
        <v>170</v>
      </c>
      <c r="D53" s="184"/>
      <c r="G53" s="213" t="s">
        <v>69</v>
      </c>
    </row>
    <row r="54" spans="2:9" s="189" customFormat="1" ht="15" customHeight="1" x14ac:dyDescent="0.3">
      <c r="B54" s="136"/>
      <c r="C54" s="136"/>
      <c r="D54" s="184"/>
      <c r="E54" s="188"/>
      <c r="G54" s="213" t="s">
        <v>69</v>
      </c>
    </row>
    <row r="55" spans="2:9" s="189" customFormat="1" ht="55.3" x14ac:dyDescent="1.25">
      <c r="B55" s="136"/>
      <c r="C55" s="136"/>
      <c r="D55" s="182" t="s">
        <v>173</v>
      </c>
      <c r="E55" s="188"/>
      <c r="G55" s="217" t="s">
        <v>69</v>
      </c>
      <c r="H55" s="211"/>
    </row>
    <row r="56" spans="2:9" x14ac:dyDescent="0.3">
      <c r="B56" s="136"/>
      <c r="C56" s="136"/>
      <c r="D56" s="184"/>
      <c r="F56" s="200"/>
      <c r="G56" s="213" t="s">
        <v>69</v>
      </c>
      <c r="H56" s="200"/>
      <c r="I56" s="200"/>
    </row>
    <row r="57" spans="2:9" hidden="1" x14ac:dyDescent="0.3">
      <c r="B57" s="136"/>
      <c r="C57" s="142" t="s">
        <v>135</v>
      </c>
      <c r="D57" s="184"/>
      <c r="E57" s="188"/>
      <c r="F57" s="200"/>
      <c r="G57" s="213" t="s">
        <v>69</v>
      </c>
      <c r="H57" s="200"/>
      <c r="I57" s="200"/>
    </row>
    <row r="58" spans="2:9" hidden="1" x14ac:dyDescent="0.3">
      <c r="B58" s="136"/>
      <c r="C58" s="136"/>
      <c r="D58" s="184"/>
      <c r="E58" s="188"/>
      <c r="F58" s="200"/>
      <c r="G58" s="213" t="s">
        <v>69</v>
      </c>
      <c r="H58" s="200"/>
      <c r="I58" s="200"/>
    </row>
    <row r="59" spans="2:9" ht="40.299999999999997" hidden="1" x14ac:dyDescent="0.95">
      <c r="B59" s="136"/>
      <c r="C59" s="136"/>
      <c r="D59" s="182" t="s">
        <v>236</v>
      </c>
      <c r="E59" s="188"/>
      <c r="F59" s="200"/>
      <c r="G59" s="216" t="s">
        <v>69</v>
      </c>
      <c r="H59" s="200"/>
      <c r="I59" s="200"/>
    </row>
    <row r="60" spans="2:9" hidden="1" x14ac:dyDescent="0.3">
      <c r="B60" s="136"/>
      <c r="C60" s="136"/>
      <c r="D60" s="184"/>
      <c r="E60" s="188"/>
      <c r="F60" s="200"/>
      <c r="G60" s="213" t="s">
        <v>69</v>
      </c>
      <c r="H60" s="200"/>
      <c r="I60" s="200"/>
    </row>
    <row r="61" spans="2:9" hidden="1" x14ac:dyDescent="0.3">
      <c r="B61" s="136"/>
      <c r="C61" s="136"/>
      <c r="D61" s="182" t="s">
        <v>228</v>
      </c>
      <c r="E61" s="188"/>
      <c r="F61" s="200"/>
      <c r="G61" s="200"/>
      <c r="H61" s="200"/>
      <c r="I61" s="200"/>
    </row>
    <row r="62" spans="2:9" hidden="1" x14ac:dyDescent="0.3">
      <c r="B62" s="136"/>
      <c r="C62" s="136"/>
      <c r="D62" s="184"/>
      <c r="E62" s="188"/>
      <c r="F62" s="200"/>
      <c r="G62" s="213" t="s">
        <v>69</v>
      </c>
      <c r="H62" s="200"/>
      <c r="I62" s="200"/>
    </row>
    <row r="63" spans="2:9" hidden="1" x14ac:dyDescent="0.3">
      <c r="B63" s="136"/>
      <c r="C63" s="136"/>
      <c r="D63" s="184"/>
      <c r="E63" s="188"/>
      <c r="F63" s="200"/>
      <c r="G63" s="213" t="s">
        <v>69</v>
      </c>
      <c r="H63" s="200"/>
      <c r="I63" s="200"/>
    </row>
    <row r="64" spans="2:9" x14ac:dyDescent="0.3">
      <c r="B64" s="136"/>
      <c r="C64" s="142" t="s">
        <v>136</v>
      </c>
      <c r="D64" s="184"/>
      <c r="E64" s="188"/>
      <c r="F64" s="200"/>
      <c r="G64" s="213" t="s">
        <v>69</v>
      </c>
      <c r="H64" s="200"/>
      <c r="I64" s="200"/>
    </row>
    <row r="65" spans="2:7" x14ac:dyDescent="0.3">
      <c r="B65" s="136"/>
      <c r="C65" s="136"/>
      <c r="D65" s="184"/>
      <c r="E65" s="188"/>
      <c r="G65" s="213" t="s">
        <v>69</v>
      </c>
    </row>
    <row r="66" spans="2:7" ht="53.6" x14ac:dyDescent="1.2">
      <c r="B66" s="136"/>
      <c r="C66" s="136"/>
      <c r="D66" s="182" t="s">
        <v>171</v>
      </c>
      <c r="E66" s="188"/>
      <c r="G66" s="215" t="s">
        <v>69</v>
      </c>
    </row>
    <row r="67" spans="2:7" x14ac:dyDescent="0.3">
      <c r="B67" s="136"/>
      <c r="C67" s="136"/>
      <c r="D67" s="184"/>
      <c r="E67" s="188"/>
      <c r="G67" s="213" t="s">
        <v>69</v>
      </c>
    </row>
    <row r="68" spans="2:7" x14ac:dyDescent="0.3">
      <c r="B68" s="136"/>
      <c r="C68" s="136"/>
      <c r="D68" s="184"/>
      <c r="E68" s="188"/>
      <c r="G68" s="213" t="s">
        <v>69</v>
      </c>
    </row>
    <row r="69" spans="2:7" ht="37.299999999999997" x14ac:dyDescent="0.85">
      <c r="B69" s="136"/>
      <c r="C69" s="136"/>
      <c r="D69" s="190" t="s">
        <v>137</v>
      </c>
      <c r="G69" s="218" t="s">
        <v>69</v>
      </c>
    </row>
    <row r="70" spans="2:7" x14ac:dyDescent="0.3">
      <c r="B70" s="136"/>
      <c r="C70" s="136"/>
      <c r="D70" s="184"/>
      <c r="G70" s="213" t="s">
        <v>69</v>
      </c>
    </row>
    <row r="71" spans="2:7" x14ac:dyDescent="0.3">
      <c r="B71" s="136"/>
      <c r="C71" s="136"/>
      <c r="D71" s="184"/>
      <c r="G71" s="213" t="s">
        <v>69</v>
      </c>
    </row>
    <row r="72" spans="2:7" x14ac:dyDescent="0.3">
      <c r="B72" s="136"/>
      <c r="C72" s="208"/>
      <c r="D72" s="209"/>
      <c r="E72" s="210"/>
    </row>
    <row r="73" spans="2:7" x14ac:dyDescent="0.3">
      <c r="B73" s="136"/>
      <c r="C73" s="136"/>
      <c r="D73" s="184"/>
    </row>
    <row r="74" spans="2:7" x14ac:dyDescent="0.3">
      <c r="B74" s="136"/>
      <c r="C74" s="136"/>
      <c r="D74" s="184"/>
    </row>
    <row r="75" spans="2:7" x14ac:dyDescent="0.3">
      <c r="B75" s="136"/>
      <c r="C75" s="136"/>
      <c r="D75" s="184"/>
    </row>
    <row r="76" spans="2:7" x14ac:dyDescent="0.3">
      <c r="B76" s="136"/>
      <c r="C76" s="136"/>
      <c r="D76" s="184"/>
    </row>
    <row r="77" spans="2:7" x14ac:dyDescent="0.3">
      <c r="B77" s="136"/>
      <c r="C77" s="136"/>
      <c r="D77" s="184"/>
    </row>
    <row r="78" spans="2:7" x14ac:dyDescent="0.3">
      <c r="B78" s="136"/>
      <c r="C78" s="136"/>
      <c r="D78" s="184"/>
    </row>
    <row r="79" spans="2:7" x14ac:dyDescent="0.3">
      <c r="B79" s="136"/>
      <c r="C79" s="136"/>
      <c r="D79" s="184"/>
    </row>
    <row r="80" spans="2:7" x14ac:dyDescent="0.3">
      <c r="B80" s="136"/>
      <c r="C80" s="136"/>
      <c r="D80" s="184"/>
    </row>
    <row r="81" spans="2:4" x14ac:dyDescent="0.3">
      <c r="B81" s="136"/>
      <c r="C81" s="136"/>
      <c r="D81" s="184"/>
    </row>
    <row r="82" spans="2:4" x14ac:dyDescent="0.3">
      <c r="B82" s="136"/>
      <c r="C82" s="136"/>
      <c r="D82" s="184"/>
    </row>
    <row r="83" spans="2:4" x14ac:dyDescent="0.3">
      <c r="B83" s="136"/>
      <c r="C83" s="136"/>
      <c r="D83" s="184"/>
    </row>
    <row r="84" spans="2:4" x14ac:dyDescent="0.3">
      <c r="B84" s="136"/>
      <c r="C84" s="136"/>
      <c r="D84" s="184"/>
    </row>
    <row r="85" spans="2:4" x14ac:dyDescent="0.3">
      <c r="B85" s="136"/>
      <c r="C85" s="136"/>
      <c r="D85" s="184"/>
    </row>
    <row r="86" spans="2:4" x14ac:dyDescent="0.3">
      <c r="B86" s="136"/>
      <c r="C86" s="136"/>
      <c r="D86" s="184"/>
    </row>
    <row r="87" spans="2:4" x14ac:dyDescent="0.3">
      <c r="B87" s="136"/>
      <c r="C87" s="136"/>
      <c r="D87" s="184"/>
    </row>
    <row r="88" spans="2:4" x14ac:dyDescent="0.3">
      <c r="B88" s="136"/>
      <c r="C88" s="136"/>
      <c r="D88" s="184"/>
    </row>
    <row r="89" spans="2:4" x14ac:dyDescent="0.3">
      <c r="B89" s="136"/>
      <c r="C89" s="136"/>
      <c r="D89" s="183"/>
    </row>
    <row r="90" spans="2:4" x14ac:dyDescent="0.3">
      <c r="B90" s="136"/>
      <c r="C90" s="136"/>
      <c r="D90" s="183"/>
    </row>
    <row r="91" spans="2:4" x14ac:dyDescent="0.3">
      <c r="B91" s="136"/>
      <c r="C91" s="136"/>
      <c r="D91" s="183"/>
    </row>
    <row r="92" spans="2:4" x14ac:dyDescent="0.3">
      <c r="B92" s="136"/>
      <c r="C92" s="136"/>
      <c r="D92" s="183"/>
    </row>
    <row r="93" spans="2:4" x14ac:dyDescent="0.3">
      <c r="B93" s="136"/>
      <c r="C93" s="136"/>
      <c r="D93" s="183"/>
    </row>
    <row r="94" spans="2:4" x14ac:dyDescent="0.3">
      <c r="B94" s="136"/>
      <c r="C94" s="136"/>
      <c r="D94" s="183"/>
    </row>
    <row r="95" spans="2:4" x14ac:dyDescent="0.3">
      <c r="B95" s="136"/>
      <c r="C95" s="136"/>
      <c r="D95" s="183"/>
    </row>
    <row r="96" spans="2:4" x14ac:dyDescent="0.3">
      <c r="B96" s="136"/>
      <c r="C96" s="136"/>
      <c r="D96" s="183"/>
    </row>
    <row r="97" spans="2:4" x14ac:dyDescent="0.3">
      <c r="B97" s="136"/>
      <c r="C97" s="136"/>
      <c r="D97" s="183"/>
    </row>
    <row r="98" spans="2:4" x14ac:dyDescent="0.3">
      <c r="B98" s="136"/>
      <c r="C98" s="136"/>
      <c r="D98" s="183"/>
    </row>
    <row r="99" spans="2:4" x14ac:dyDescent="0.3">
      <c r="B99" s="136"/>
      <c r="C99" s="136"/>
      <c r="D99" s="183"/>
    </row>
    <row r="100" spans="2:4" x14ac:dyDescent="0.3">
      <c r="B100" s="136"/>
      <c r="C100" s="136"/>
      <c r="D100" s="183"/>
    </row>
    <row r="101" spans="2:4" x14ac:dyDescent="0.3">
      <c r="B101" s="136"/>
      <c r="C101" s="136"/>
      <c r="D101" s="183"/>
    </row>
    <row r="102" spans="2:4" x14ac:dyDescent="0.3">
      <c r="B102" s="136"/>
      <c r="C102" s="136"/>
      <c r="D102" s="183"/>
    </row>
    <row r="103" spans="2:4" x14ac:dyDescent="0.3">
      <c r="B103" s="136"/>
      <c r="C103" s="136"/>
      <c r="D103" s="183"/>
    </row>
    <row r="104" spans="2:4" x14ac:dyDescent="0.3">
      <c r="B104" s="136"/>
      <c r="C104" s="136"/>
      <c r="D104" s="183"/>
    </row>
    <row r="105" spans="2:4" x14ac:dyDescent="0.3">
      <c r="B105" s="136"/>
      <c r="C105" s="136"/>
      <c r="D105" s="183"/>
    </row>
    <row r="106" spans="2:4" x14ac:dyDescent="0.3">
      <c r="B106" s="136"/>
      <c r="C106" s="136"/>
      <c r="D106" s="183"/>
    </row>
    <row r="107" spans="2:4" x14ac:dyDescent="0.3">
      <c r="B107" s="136"/>
      <c r="C107" s="136"/>
      <c r="D107" s="183"/>
    </row>
    <row r="108" spans="2:4" x14ac:dyDescent="0.3">
      <c r="B108" s="136"/>
      <c r="C108" s="136"/>
      <c r="D108" s="183"/>
    </row>
    <row r="109" spans="2:4" x14ac:dyDescent="0.3">
      <c r="B109" s="136"/>
      <c r="C109" s="136"/>
      <c r="D109" s="183"/>
    </row>
    <row r="110" spans="2:4" x14ac:dyDescent="0.3">
      <c r="B110" s="136"/>
      <c r="C110" s="136"/>
      <c r="D110" s="183"/>
    </row>
    <row r="111" spans="2:4" x14ac:dyDescent="0.3">
      <c r="B111" s="136"/>
      <c r="C111" s="136"/>
      <c r="D111" s="183"/>
    </row>
    <row r="112" spans="2:4" x14ac:dyDescent="0.3">
      <c r="B112" s="136"/>
      <c r="C112" s="136"/>
      <c r="D112" s="184"/>
    </row>
    <row r="113" spans="2:4" x14ac:dyDescent="0.3">
      <c r="B113" s="136"/>
      <c r="C113" s="136"/>
      <c r="D113" s="184"/>
    </row>
    <row r="114" spans="2:4" x14ac:dyDescent="0.3">
      <c r="B114" s="136"/>
      <c r="C114" s="136"/>
      <c r="D114" s="184"/>
    </row>
    <row r="115" spans="2:4" x14ac:dyDescent="0.3">
      <c r="B115" s="136"/>
      <c r="C115" s="136"/>
      <c r="D115" s="184"/>
    </row>
    <row r="116" spans="2:4" x14ac:dyDescent="0.3">
      <c r="B116" s="136"/>
      <c r="C116" s="136"/>
      <c r="D116" s="184"/>
    </row>
    <row r="117" spans="2:4" x14ac:dyDescent="0.3">
      <c r="B117" s="136"/>
      <c r="C117" s="136"/>
      <c r="D117" s="184"/>
    </row>
    <row r="118" spans="2:4" x14ac:dyDescent="0.3">
      <c r="B118" s="136"/>
      <c r="C118" s="136"/>
      <c r="D118" s="184"/>
    </row>
    <row r="119" spans="2:4" x14ac:dyDescent="0.3">
      <c r="B119" s="136"/>
      <c r="C119" s="136"/>
      <c r="D119" s="184"/>
    </row>
    <row r="120" spans="2:4" x14ac:dyDescent="0.3">
      <c r="B120" s="136"/>
      <c r="C120" s="136"/>
      <c r="D120" s="184"/>
    </row>
    <row r="121" spans="2:4" x14ac:dyDescent="0.3">
      <c r="B121" s="136"/>
      <c r="C121" s="136"/>
      <c r="D121" s="184"/>
    </row>
    <row r="122" spans="2:4" x14ac:dyDescent="0.3">
      <c r="B122" s="136"/>
      <c r="C122" s="136"/>
      <c r="D122" s="184"/>
    </row>
    <row r="123" spans="2:4" x14ac:dyDescent="0.3">
      <c r="B123" s="136"/>
      <c r="C123" s="136"/>
      <c r="D123" s="184"/>
    </row>
    <row r="124" spans="2:4" x14ac:dyDescent="0.3">
      <c r="B124" s="136"/>
      <c r="C124" s="136"/>
      <c r="D124" s="184"/>
    </row>
    <row r="125" spans="2:4" x14ac:dyDescent="0.3">
      <c r="B125" s="136"/>
      <c r="C125" s="136"/>
      <c r="D125" s="184"/>
    </row>
    <row r="126" spans="2:4" x14ac:dyDescent="0.3">
      <c r="B126" s="136"/>
      <c r="C126" s="136"/>
      <c r="D126" s="184"/>
    </row>
    <row r="127" spans="2:4" x14ac:dyDescent="0.3">
      <c r="B127" s="136"/>
      <c r="C127" s="136"/>
      <c r="D127" s="184"/>
    </row>
    <row r="128" spans="2:4" x14ac:dyDescent="0.3">
      <c r="B128" s="136"/>
      <c r="C128" s="136"/>
      <c r="D128" s="184"/>
    </row>
    <row r="129" spans="2:4" x14ac:dyDescent="0.3">
      <c r="B129" s="136"/>
      <c r="C129" s="136"/>
      <c r="D129" s="184"/>
    </row>
    <row r="130" spans="2:4" x14ac:dyDescent="0.3">
      <c r="B130" s="136"/>
      <c r="C130" s="136"/>
      <c r="D130" s="184"/>
    </row>
    <row r="131" spans="2:4" x14ac:dyDescent="0.3">
      <c r="B131" s="136"/>
      <c r="C131" s="136"/>
      <c r="D131" s="184"/>
    </row>
    <row r="132" spans="2:4" x14ac:dyDescent="0.3">
      <c r="B132" s="136"/>
      <c r="C132" s="136"/>
      <c r="D132" s="184"/>
    </row>
    <row r="133" spans="2:4" x14ac:dyDescent="0.3">
      <c r="B133" s="136"/>
      <c r="C133" s="136"/>
      <c r="D133" s="184"/>
    </row>
    <row r="134" spans="2:4" x14ac:dyDescent="0.3">
      <c r="B134" s="136"/>
      <c r="C134" s="136"/>
      <c r="D134" s="184"/>
    </row>
    <row r="135" spans="2:4" x14ac:dyDescent="0.3">
      <c r="B135" s="136"/>
      <c r="C135" s="136"/>
      <c r="D135" s="184"/>
    </row>
    <row r="136" spans="2:4" x14ac:dyDescent="0.3">
      <c r="B136" s="136"/>
      <c r="C136" s="136"/>
      <c r="D136" s="184"/>
    </row>
    <row r="137" spans="2:4" x14ac:dyDescent="0.3">
      <c r="B137" s="136"/>
      <c r="C137" s="136"/>
      <c r="D137" s="184"/>
    </row>
    <row r="138" spans="2:4" x14ac:dyDescent="0.3">
      <c r="B138" s="136"/>
      <c r="C138" s="136"/>
      <c r="D138" s="184"/>
    </row>
    <row r="139" spans="2:4" x14ac:dyDescent="0.3">
      <c r="B139" s="136"/>
      <c r="C139" s="136"/>
      <c r="D139" s="184"/>
    </row>
    <row r="140" spans="2:4" x14ac:dyDescent="0.3">
      <c r="B140" s="136"/>
      <c r="C140" s="136"/>
      <c r="D140" s="184"/>
    </row>
    <row r="141" spans="2:4" x14ac:dyDescent="0.3">
      <c r="B141" s="136"/>
      <c r="C141" s="136"/>
      <c r="D141" s="184"/>
    </row>
    <row r="142" spans="2:4" x14ac:dyDescent="0.3">
      <c r="B142" s="136"/>
      <c r="C142" s="136"/>
      <c r="D142" s="184"/>
    </row>
    <row r="143" spans="2:4" x14ac:dyDescent="0.3">
      <c r="B143" s="136"/>
      <c r="C143" s="136"/>
      <c r="D143" s="184"/>
    </row>
    <row r="144" spans="2:4" x14ac:dyDescent="0.3">
      <c r="B144" s="136"/>
      <c r="C144" s="136"/>
      <c r="D144" s="184"/>
    </row>
    <row r="145" spans="2:4" x14ac:dyDescent="0.3">
      <c r="B145" s="136"/>
      <c r="C145" s="136"/>
      <c r="D145" s="184"/>
    </row>
    <row r="146" spans="2:4" x14ac:dyDescent="0.3">
      <c r="B146" s="136"/>
      <c r="C146" s="136"/>
      <c r="D146" s="184"/>
    </row>
    <row r="147" spans="2:4" x14ac:dyDescent="0.3">
      <c r="B147" s="136"/>
      <c r="C147" s="136"/>
      <c r="D147" s="184"/>
    </row>
    <row r="148" spans="2:4" x14ac:dyDescent="0.3">
      <c r="B148" s="136"/>
      <c r="C148" s="136"/>
      <c r="D148" s="184"/>
    </row>
    <row r="149" spans="2:4" x14ac:dyDescent="0.3">
      <c r="B149" s="136"/>
      <c r="C149" s="136"/>
      <c r="D149" s="184"/>
    </row>
    <row r="150" spans="2:4" x14ac:dyDescent="0.3">
      <c r="B150" s="136"/>
      <c r="C150" s="136"/>
      <c r="D150" s="184"/>
    </row>
    <row r="151" spans="2:4" x14ac:dyDescent="0.3">
      <c r="B151" s="136"/>
      <c r="C151" s="136"/>
      <c r="D151" s="184"/>
    </row>
    <row r="152" spans="2:4" x14ac:dyDescent="0.3">
      <c r="B152" s="136"/>
      <c r="C152" s="136"/>
      <c r="D152" s="184"/>
    </row>
    <row r="153" spans="2:4" x14ac:dyDescent="0.3">
      <c r="B153" s="136"/>
      <c r="C153" s="136"/>
      <c r="D153" s="184"/>
    </row>
    <row r="154" spans="2:4" x14ac:dyDescent="0.3">
      <c r="B154" s="136"/>
      <c r="C154" s="136"/>
      <c r="D154" s="184"/>
    </row>
    <row r="155" spans="2:4" x14ac:dyDescent="0.3">
      <c r="B155" s="136"/>
      <c r="C155" s="136"/>
      <c r="D155" s="184"/>
    </row>
    <row r="156" spans="2:4" x14ac:dyDescent="0.3">
      <c r="B156" s="136"/>
      <c r="C156" s="136"/>
      <c r="D156" s="184"/>
    </row>
    <row r="157" spans="2:4" x14ac:dyDescent="0.3">
      <c r="B157" s="136"/>
      <c r="C157" s="136"/>
      <c r="D157" s="184"/>
    </row>
    <row r="158" spans="2:4" x14ac:dyDescent="0.3">
      <c r="B158" s="136"/>
      <c r="C158" s="136"/>
      <c r="D158" s="184"/>
    </row>
    <row r="159" spans="2:4" x14ac:dyDescent="0.3">
      <c r="B159" s="136"/>
      <c r="C159" s="136"/>
      <c r="D159" s="184"/>
    </row>
    <row r="160" spans="2:4" x14ac:dyDescent="0.3">
      <c r="B160" s="136"/>
      <c r="C160" s="136"/>
      <c r="D160" s="184"/>
    </row>
    <row r="161" spans="2:4" x14ac:dyDescent="0.3">
      <c r="B161" s="136"/>
      <c r="C161" s="136"/>
      <c r="D161" s="184"/>
    </row>
    <row r="162" spans="2:4" x14ac:dyDescent="0.3">
      <c r="B162" s="136"/>
      <c r="C162" s="136"/>
      <c r="D162" s="184"/>
    </row>
    <row r="163" spans="2:4" x14ac:dyDescent="0.3">
      <c r="B163" s="136"/>
      <c r="C163" s="136"/>
      <c r="D163" s="184"/>
    </row>
    <row r="164" spans="2:4" x14ac:dyDescent="0.3">
      <c r="B164" s="136"/>
      <c r="C164" s="136"/>
      <c r="D164" s="184"/>
    </row>
    <row r="165" spans="2:4" x14ac:dyDescent="0.3">
      <c r="B165" s="136"/>
      <c r="C165" s="136"/>
      <c r="D165" s="184"/>
    </row>
    <row r="166" spans="2:4" x14ac:dyDescent="0.3">
      <c r="B166" s="136"/>
      <c r="C166" s="136"/>
      <c r="D166" s="184"/>
    </row>
    <row r="167" spans="2:4" x14ac:dyDescent="0.3">
      <c r="B167" s="136"/>
      <c r="C167" s="136"/>
      <c r="D167" s="184"/>
    </row>
    <row r="168" spans="2:4" x14ac:dyDescent="0.3">
      <c r="B168" s="136"/>
      <c r="C168" s="136"/>
      <c r="D168" s="184"/>
    </row>
    <row r="169" spans="2:4" x14ac:dyDescent="0.3">
      <c r="B169" s="136"/>
      <c r="C169" s="136"/>
      <c r="D169" s="184"/>
    </row>
    <row r="170" spans="2:4" x14ac:dyDescent="0.3">
      <c r="B170" s="136"/>
      <c r="C170" s="136"/>
      <c r="D170" s="184"/>
    </row>
    <row r="171" spans="2:4" x14ac:dyDescent="0.3">
      <c r="B171" s="136"/>
      <c r="C171" s="136"/>
      <c r="D171" s="184"/>
    </row>
    <row r="172" spans="2:4" x14ac:dyDescent="0.3">
      <c r="B172" s="136"/>
      <c r="C172" s="136"/>
      <c r="D172" s="184"/>
    </row>
    <row r="173" spans="2:4" x14ac:dyDescent="0.3">
      <c r="B173" s="136"/>
      <c r="C173" s="136"/>
      <c r="D173" s="184"/>
    </row>
    <row r="174" spans="2:4" x14ac:dyDescent="0.3">
      <c r="B174" s="136"/>
      <c r="C174" s="136"/>
      <c r="D174" s="184"/>
    </row>
    <row r="175" spans="2:4" x14ac:dyDescent="0.3">
      <c r="B175" s="136"/>
      <c r="C175" s="136"/>
      <c r="D175" s="184"/>
    </row>
    <row r="176" spans="2:4" x14ac:dyDescent="0.3">
      <c r="B176" s="136"/>
      <c r="C176" s="136"/>
      <c r="D176" s="184"/>
    </row>
    <row r="177" spans="2:4" x14ac:dyDescent="0.3">
      <c r="B177" s="136"/>
      <c r="C177" s="136"/>
      <c r="D177" s="184"/>
    </row>
    <row r="178" spans="2:4" x14ac:dyDescent="0.3">
      <c r="B178" s="136"/>
      <c r="C178" s="136"/>
      <c r="D178" s="184"/>
    </row>
    <row r="179" spans="2:4" x14ac:dyDescent="0.3">
      <c r="B179" s="136"/>
      <c r="C179" s="136"/>
      <c r="D179" s="184"/>
    </row>
    <row r="180" spans="2:4" x14ac:dyDescent="0.3">
      <c r="B180" s="136"/>
      <c r="C180" s="136"/>
      <c r="D180" s="184"/>
    </row>
    <row r="181" spans="2:4" x14ac:dyDescent="0.3">
      <c r="B181" s="136"/>
      <c r="C181" s="136"/>
      <c r="D181" s="184"/>
    </row>
    <row r="182" spans="2:4" x14ac:dyDescent="0.3">
      <c r="B182" s="136"/>
      <c r="C182" s="136"/>
      <c r="D182" s="184"/>
    </row>
    <row r="183" spans="2:4" x14ac:dyDescent="0.3">
      <c r="B183" s="136"/>
      <c r="C183" s="136"/>
      <c r="D183" s="184"/>
    </row>
    <row r="184" spans="2:4" x14ac:dyDescent="0.3">
      <c r="B184" s="136"/>
      <c r="C184" s="136"/>
      <c r="D184" s="184"/>
    </row>
  </sheetData>
  <sheetProtection sheet="1" objects="1" scenarios="1"/>
  <phoneticPr fontId="20" type="noConversion"/>
  <printOptions horizontalCentered="1"/>
  <pageMargins left="0.23622047244094491" right="0.31496062992125984" top="0.15748031496062992" bottom="0.82677165354330717" header="0.51181102362204722" footer="0.27559055118110237"/>
  <pageSetup paperSize="9" scale="95" firstPageNumber="0" orientation="portrait" horizontalDpi="300" verticalDpi="300" r:id="rId1"/>
  <headerFooter alignWithMargins="0">
    <oddFooter>&amp;L&amp;8Copyright - IfD - Institut 
Postfach 11 01 04, 86026 Augsburg, 
&amp;F / &amp;A&amp;C&amp;8&amp;D&amp;R&amp;8Seite &amp;P von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enableFormatConditionsCalculation="0">
    <tabColor theme="0"/>
    <pageSetUpPr autoPageBreaks="0" fitToPage="1"/>
  </sheetPr>
  <dimension ref="A1:IW250"/>
  <sheetViews>
    <sheetView showGridLines="0" showZeros="0" showOutlineSymbols="0" zoomScaleNormal="100" workbookViewId="0">
      <pane xSplit="10" ySplit="10" topLeftCell="K11" activePane="bottomRight" state="frozen"/>
      <selection activeCell="D29" sqref="D29"/>
      <selection pane="topRight" activeCell="D29" sqref="D29"/>
      <selection pane="bottomLeft" activeCell="D29" sqref="D29"/>
      <selection pane="bottomRight" activeCell="D1" sqref="D1:F2"/>
    </sheetView>
  </sheetViews>
  <sheetFormatPr baseColWidth="10" defaultColWidth="11.3828125" defaultRowHeight="11.6" x14ac:dyDescent="0.3"/>
  <cols>
    <col min="1" max="1" width="12.84375" style="2" hidden="1" customWidth="1"/>
    <col min="2" max="2" width="4.69140625" style="5" customWidth="1"/>
    <col min="3" max="3" width="14.53515625" style="2" customWidth="1"/>
    <col min="4" max="4" width="19.53515625" style="6" bestFit="1" customWidth="1"/>
    <col min="5" max="5" width="3.53515625" style="3" customWidth="1"/>
    <col min="6" max="6" width="5.53515625" style="3" customWidth="1"/>
    <col min="7" max="7" width="17.69140625" style="2" customWidth="1"/>
    <col min="8" max="8" width="5.53515625" style="2" customWidth="1"/>
    <col min="9" max="9" width="3.53515625" style="390" customWidth="1"/>
    <col min="10" max="10" width="9.15234375" style="81" customWidth="1"/>
    <col min="11" max="11" width="5" style="2" customWidth="1"/>
    <col min="12" max="12" width="4" style="2" customWidth="1"/>
    <col min="13" max="13" width="4.84375" style="2" customWidth="1"/>
    <col min="14" max="14" width="10.15234375" style="2" customWidth="1"/>
    <col min="15" max="15" width="7.15234375" style="2" customWidth="1"/>
    <col min="16" max="16" width="6.53515625" style="2" customWidth="1"/>
    <col min="17" max="17" width="6.15234375" style="2" customWidth="1"/>
    <col min="18" max="18" width="8.15234375" style="2" customWidth="1"/>
    <col min="19" max="19" width="5.69140625" style="2" customWidth="1"/>
    <col min="20" max="20" width="6.84375" style="2" customWidth="1"/>
    <col min="21" max="21" width="8" style="2" customWidth="1"/>
    <col min="22" max="22" width="8.84375" style="2" customWidth="1"/>
    <col min="23" max="23" width="25" style="392" customWidth="1"/>
    <col min="24" max="24" width="5.3046875" style="9" hidden="1" customWidth="1"/>
    <col min="25" max="25" width="5.3828125" style="8" hidden="1" customWidth="1"/>
    <col min="26" max="26" width="6.3828125" style="9" hidden="1" customWidth="1"/>
    <col min="27" max="27" width="27.3828125" style="8" hidden="1" customWidth="1"/>
    <col min="28" max="28" width="6" style="9" hidden="1" customWidth="1"/>
    <col min="29" max="29" width="3.15234375" style="9" hidden="1" customWidth="1"/>
    <col min="30" max="30" width="4.3046875" style="10" hidden="1" customWidth="1"/>
    <col min="31" max="31" width="8.3046875" style="553" hidden="1" customWidth="1"/>
    <col min="32" max="32" width="4.3046875" style="2" hidden="1" customWidth="1"/>
    <col min="33" max="33" width="13.15234375" style="2" hidden="1" customWidth="1"/>
    <col min="34" max="34" width="8.3828125" style="2" hidden="1" customWidth="1"/>
    <col min="35" max="35" width="3.53515625" style="2" hidden="1" customWidth="1"/>
    <col min="36" max="37" width="4.53515625" style="2" hidden="1" customWidth="1"/>
    <col min="38" max="38" width="4" style="2" hidden="1" customWidth="1"/>
    <col min="39" max="39" width="7.84375" style="2" customWidth="1"/>
    <col min="40" max="40" width="5.3828125" style="2" customWidth="1"/>
    <col min="41" max="42" width="7.84375" style="2" customWidth="1"/>
    <col min="43" max="43" width="7.84375" style="13" customWidth="1"/>
    <col min="44" max="46" width="7.84375" style="2" customWidth="1"/>
    <col min="47" max="55" width="5" style="2" customWidth="1"/>
    <col min="56" max="59" width="11.15234375" style="2" customWidth="1"/>
    <col min="60" max="16384" width="11.3828125" style="2"/>
  </cols>
  <sheetData>
    <row r="1" spans="2:70" s="14" customFormat="1" ht="15.75" customHeight="1" x14ac:dyDescent="0.3">
      <c r="B1" s="863" t="s">
        <v>235</v>
      </c>
      <c r="C1" s="197" t="s">
        <v>160</v>
      </c>
      <c r="D1" s="876"/>
      <c r="E1" s="876"/>
      <c r="F1" s="877"/>
      <c r="G1" s="883" t="str">
        <f>Info!B1</f>
        <v>Ausschreibung 2018-017 tim Augsburg</v>
      </c>
      <c r="H1" s="884"/>
      <c r="I1" s="884"/>
      <c r="J1" s="885"/>
      <c r="K1" s="555" t="s">
        <v>520</v>
      </c>
      <c r="L1" s="555"/>
      <c r="M1" s="556"/>
      <c r="N1" s="556"/>
      <c r="O1" s="556"/>
      <c r="P1" s="556"/>
      <c r="Q1" s="556"/>
      <c r="R1" s="542"/>
      <c r="S1" s="888" t="s">
        <v>230</v>
      </c>
      <c r="T1" s="889"/>
      <c r="U1" s="890"/>
      <c r="V1" s="768" t="s">
        <v>446</v>
      </c>
      <c r="W1" s="769" t="s">
        <v>434</v>
      </c>
      <c r="X1" s="9"/>
      <c r="Y1" s="4"/>
      <c r="Z1" s="9"/>
      <c r="AA1" s="4"/>
      <c r="AB1" s="16"/>
      <c r="AC1" s="9"/>
      <c r="AD1" s="9"/>
      <c r="AE1" s="481" t="s">
        <v>69</v>
      </c>
      <c r="AF1" s="482" t="s">
        <v>226</v>
      </c>
      <c r="AG1" s="482" t="s">
        <v>226</v>
      </c>
      <c r="AH1" s="2" t="s">
        <v>26</v>
      </c>
      <c r="AI1" s="2"/>
      <c r="AJ1" s="434">
        <v>7.0000000000000007E-2</v>
      </c>
      <c r="AK1" s="434">
        <v>0.19</v>
      </c>
      <c r="AL1" s="435" t="s">
        <v>70</v>
      </c>
      <c r="AM1" s="436"/>
      <c r="AN1" s="436"/>
      <c r="AO1" s="436"/>
      <c r="AP1" s="436"/>
      <c r="AQ1" s="436"/>
      <c r="AR1" s="436"/>
      <c r="AS1" s="436"/>
      <c r="AT1" s="436"/>
      <c r="AU1" s="436"/>
      <c r="AV1" s="436"/>
      <c r="AW1" s="436"/>
      <c r="AX1" s="436"/>
      <c r="AY1" s="436"/>
    </row>
    <row r="2" spans="2:70" s="14" customFormat="1" ht="12.75" customHeight="1" x14ac:dyDescent="0.3">
      <c r="B2" s="864"/>
      <c r="C2" s="198" t="s">
        <v>159</v>
      </c>
      <c r="D2" s="878"/>
      <c r="E2" s="878"/>
      <c r="F2" s="879"/>
      <c r="G2" s="880" t="s">
        <v>239</v>
      </c>
      <c r="H2" s="881"/>
      <c r="I2" s="881"/>
      <c r="J2" s="882"/>
      <c r="K2" s="820" t="s">
        <v>521</v>
      </c>
      <c r="L2" s="820"/>
      <c r="M2" s="557"/>
      <c r="N2" s="557"/>
      <c r="O2" s="557"/>
      <c r="P2" s="557"/>
      <c r="Q2" s="557"/>
      <c r="R2" s="543"/>
      <c r="S2" s="891"/>
      <c r="T2" s="892"/>
      <c r="U2" s="893"/>
      <c r="V2" s="770" t="s">
        <v>449</v>
      </c>
      <c r="W2" s="771" t="s">
        <v>435</v>
      </c>
      <c r="X2" s="9"/>
      <c r="Y2" s="8"/>
      <c r="Z2" s="9"/>
      <c r="AA2" s="8"/>
      <c r="AB2" s="9"/>
      <c r="AC2" s="9"/>
      <c r="AD2" s="10"/>
      <c r="AE2" s="549"/>
      <c r="AQ2" s="16"/>
      <c r="BP2" s="60"/>
    </row>
    <row r="3" spans="2:70" s="14" customFormat="1" ht="11.25" customHeight="1" x14ac:dyDescent="0.3">
      <c r="B3" s="864"/>
      <c r="C3" s="198" t="s">
        <v>157</v>
      </c>
      <c r="D3" s="866"/>
      <c r="E3" s="866"/>
      <c r="F3" s="867"/>
      <c r="G3" s="566" t="str">
        <f ca="1">MID(CELL("Dateiname"),1+FIND("[",CELL("Dateiname")),FIND("]",CELL("Dateiname"))-FIND("[",CELL("Dateiname"))-1)</f>
        <v>Anlage 13 Kalkulationsblatt UH.XLSX</v>
      </c>
      <c r="H3" s="567"/>
      <c r="I3" s="567"/>
      <c r="J3" s="568"/>
      <c r="K3" s="861"/>
      <c r="L3" s="862"/>
      <c r="M3" s="862"/>
      <c r="N3" s="862"/>
      <c r="O3" s="862"/>
      <c r="P3" s="862"/>
      <c r="Q3" s="862"/>
      <c r="R3" s="545"/>
      <c r="S3" s="891"/>
      <c r="T3" s="892"/>
      <c r="U3" s="893"/>
      <c r="V3" s="770" t="s">
        <v>450</v>
      </c>
      <c r="W3" s="771" t="s">
        <v>436</v>
      </c>
      <c r="X3" s="9"/>
      <c r="Y3" s="8"/>
      <c r="Z3" s="9"/>
      <c r="AA3" s="8"/>
      <c r="AB3" s="8"/>
      <c r="AC3" s="9"/>
      <c r="AD3" s="10"/>
      <c r="AE3" s="549"/>
      <c r="AQ3" s="16"/>
      <c r="BQ3" s="82"/>
      <c r="BR3" s="60"/>
    </row>
    <row r="4" spans="2:70" s="14" customFormat="1" ht="11.25" customHeight="1" x14ac:dyDescent="0.3">
      <c r="B4" s="864"/>
      <c r="C4" s="198" t="s">
        <v>161</v>
      </c>
      <c r="D4" s="866"/>
      <c r="E4" s="866"/>
      <c r="F4" s="867"/>
      <c r="G4" s="569"/>
      <c r="H4" s="564"/>
      <c r="I4" s="565"/>
      <c r="J4" s="570" t="str">
        <f>IF(R4&gt;0,R4," ")</f>
        <v xml:space="preserve"> </v>
      </c>
      <c r="K4" s="886"/>
      <c r="L4" s="887"/>
      <c r="M4" s="887"/>
      <c r="N4" s="887"/>
      <c r="O4" s="887"/>
      <c r="P4" s="887"/>
      <c r="Q4" s="887"/>
      <c r="R4" s="546"/>
      <c r="S4" s="891"/>
      <c r="T4" s="892"/>
      <c r="U4" s="893"/>
      <c r="V4" s="770" t="s">
        <v>451</v>
      </c>
      <c r="W4" s="771" t="s">
        <v>437</v>
      </c>
      <c r="X4" s="9"/>
      <c r="Y4" s="8" t="s">
        <v>150</v>
      </c>
      <c r="Z4" s="9"/>
      <c r="AA4" s="8"/>
      <c r="AB4" s="9"/>
      <c r="AC4" s="9"/>
      <c r="AD4" s="10"/>
      <c r="AE4" s="550"/>
      <c r="AF4" s="60"/>
      <c r="AG4" s="60"/>
      <c r="AQ4" s="16"/>
    </row>
    <row r="5" spans="2:70" s="14" customFormat="1" ht="11.25" customHeight="1" x14ac:dyDescent="0.3">
      <c r="B5" s="864"/>
      <c r="C5" s="199" t="s">
        <v>158</v>
      </c>
      <c r="D5" s="866"/>
      <c r="E5" s="866"/>
      <c r="F5" s="867"/>
      <c r="G5" s="560" t="s">
        <v>48</v>
      </c>
      <c r="H5" s="561"/>
      <c r="I5" s="562"/>
      <c r="J5" s="563">
        <f>SUM(V9+R4)</f>
        <v>0</v>
      </c>
      <c r="K5" s="820" t="s">
        <v>522</v>
      </c>
      <c r="L5" s="820"/>
      <c r="M5" s="557"/>
      <c r="N5" s="557"/>
      <c r="O5" s="557"/>
      <c r="P5" s="557"/>
      <c r="Q5" s="557"/>
      <c r="R5" s="490"/>
      <c r="S5" s="891"/>
      <c r="T5" s="892"/>
      <c r="U5" s="893"/>
      <c r="V5" s="770" t="s">
        <v>452</v>
      </c>
      <c r="W5" s="771" t="s">
        <v>438</v>
      </c>
      <c r="X5" s="9"/>
      <c r="Y5" s="8"/>
      <c r="Z5" s="9"/>
      <c r="AA5" s="8"/>
      <c r="AB5" s="9"/>
      <c r="AC5" s="9"/>
      <c r="AD5" s="10"/>
      <c r="AE5" s="549"/>
      <c r="AF5" s="60"/>
      <c r="AG5" s="60"/>
      <c r="AH5" s="437"/>
      <c r="AQ5" s="16"/>
    </row>
    <row r="6" spans="2:70" s="14" customFormat="1" ht="11.25" customHeight="1" x14ac:dyDescent="0.3">
      <c r="B6" s="864"/>
      <c r="C6" s="199" t="s">
        <v>16</v>
      </c>
      <c r="D6" s="866"/>
      <c r="E6" s="866"/>
      <c r="F6" s="867"/>
      <c r="G6" s="18" t="str">
        <f>IF(H6&gt;0,"gesetzl. Mehrwertsteuer",AH1)</f>
        <v>gesetzl. Mehrwertsteuer</v>
      </c>
      <c r="H6" s="267">
        <v>0.19</v>
      </c>
      <c r="I6" s="491"/>
      <c r="J6" s="492">
        <f>SUM(J5*H6)</f>
        <v>0</v>
      </c>
      <c r="K6" s="820" t="s">
        <v>141</v>
      </c>
      <c r="L6" s="820"/>
      <c r="M6" s="557"/>
      <c r="N6" s="557"/>
      <c r="O6" s="557"/>
      <c r="P6" s="557"/>
      <c r="Q6" s="557"/>
      <c r="R6" s="490"/>
      <c r="S6" s="891"/>
      <c r="T6" s="892"/>
      <c r="U6" s="893"/>
      <c r="V6" s="772"/>
      <c r="W6" s="773"/>
      <c r="X6" s="9"/>
      <c r="Y6" s="8"/>
      <c r="Z6" s="9"/>
      <c r="AA6" s="8"/>
      <c r="AB6" s="9"/>
      <c r="AC6" s="9"/>
      <c r="AD6" s="10"/>
      <c r="AE6" s="549"/>
      <c r="AF6" s="60"/>
      <c r="AG6" s="60"/>
      <c r="AH6" s="437"/>
      <c r="AQ6" s="16"/>
    </row>
    <row r="7" spans="2:70" s="14" customFormat="1" ht="11.25" customHeight="1" x14ac:dyDescent="0.3">
      <c r="B7" s="865"/>
      <c r="C7" s="493" t="s">
        <v>162</v>
      </c>
      <c r="D7" s="874"/>
      <c r="E7" s="874"/>
      <c r="F7" s="875"/>
      <c r="G7" s="494" t="s">
        <v>49</v>
      </c>
      <c r="H7" s="461"/>
      <c r="I7" s="495"/>
      <c r="J7" s="496">
        <f>SUM(J5:J6)</f>
        <v>0</v>
      </c>
      <c r="K7" s="558" t="s">
        <v>225</v>
      </c>
      <c r="L7" s="558"/>
      <c r="M7" s="559"/>
      <c r="N7" s="559"/>
      <c r="O7" s="559"/>
      <c r="P7" s="559"/>
      <c r="Q7" s="559"/>
      <c r="R7" s="544"/>
      <c r="S7" s="894"/>
      <c r="T7" s="895"/>
      <c r="U7" s="896"/>
      <c r="V7" s="767"/>
      <c r="W7" s="852"/>
      <c r="X7" s="9"/>
      <c r="Y7" s="8"/>
      <c r="Z7" s="9"/>
      <c r="AA7" s="8"/>
      <c r="AB7" s="9"/>
      <c r="AC7" s="9"/>
      <c r="AD7" s="10"/>
      <c r="AE7" s="549"/>
      <c r="AQ7" s="16"/>
    </row>
    <row r="8" spans="2:70" s="20" customFormat="1" ht="75.75" customHeight="1" thickBot="1" x14ac:dyDescent="0.35">
      <c r="B8" s="497" t="s">
        <v>50</v>
      </c>
      <c r="C8" s="414" t="s">
        <v>51</v>
      </c>
      <c r="D8" s="414" t="s">
        <v>178</v>
      </c>
      <c r="E8" s="414" t="s">
        <v>177</v>
      </c>
      <c r="F8" s="416" t="s">
        <v>176</v>
      </c>
      <c r="G8" s="416" t="s">
        <v>61</v>
      </c>
      <c r="H8" s="414" t="s">
        <v>62</v>
      </c>
      <c r="I8" s="458" t="s">
        <v>63</v>
      </c>
      <c r="J8" s="459" t="s">
        <v>68</v>
      </c>
      <c r="K8" s="414" t="s">
        <v>64</v>
      </c>
      <c r="L8" s="415" t="s">
        <v>65</v>
      </c>
      <c r="M8" s="414" t="s">
        <v>17</v>
      </c>
      <c r="N8" s="416" t="s">
        <v>18</v>
      </c>
      <c r="O8" s="417" t="s">
        <v>19</v>
      </c>
      <c r="P8" s="416" t="s">
        <v>20</v>
      </c>
      <c r="Q8" s="414" t="s">
        <v>21</v>
      </c>
      <c r="R8" s="460" t="s">
        <v>22</v>
      </c>
      <c r="S8" s="644" t="s">
        <v>23</v>
      </c>
      <c r="T8" s="414" t="s">
        <v>24</v>
      </c>
      <c r="U8" s="416" t="s">
        <v>72</v>
      </c>
      <c r="V8" s="498" t="s">
        <v>73</v>
      </c>
      <c r="W8" s="547" t="s">
        <v>231</v>
      </c>
      <c r="X8" s="453" t="s">
        <v>75</v>
      </c>
      <c r="Y8" s="469"/>
      <c r="Z8" s="453"/>
      <c r="AA8" s="469"/>
      <c r="AB8" s="21"/>
      <c r="AC8" s="21"/>
      <c r="AD8" s="21"/>
      <c r="AE8" s="433"/>
      <c r="AQ8" s="24"/>
    </row>
    <row r="9" spans="2:70" s="27" customFormat="1" ht="6" x14ac:dyDescent="0.3">
      <c r="B9" s="513"/>
      <c r="C9" s="99"/>
      <c r="D9" s="592"/>
      <c r="E9" s="514"/>
      <c r="F9" s="514"/>
      <c r="G9" s="515"/>
      <c r="H9" s="515"/>
      <c r="I9" s="516"/>
      <c r="J9" s="517">
        <f ca="1">J113</f>
        <v>8205.5200000000059</v>
      </c>
      <c r="K9" s="517"/>
      <c r="L9" s="517"/>
      <c r="M9" s="518"/>
      <c r="N9" s="517">
        <f ca="1">SUBTOTAL(9,N11:N112)-N114</f>
        <v>456431.53</v>
      </c>
      <c r="O9" s="519"/>
      <c r="P9" s="517">
        <f>SUBTOTAL(9,P11:P112)-P114</f>
        <v>0</v>
      </c>
      <c r="Q9" s="517">
        <f>SUBTOTAL(9,Q11:Q112)-Q114</f>
        <v>0</v>
      </c>
      <c r="R9" s="517">
        <f>SUBTOTAL(9,R11:R112)-R114</f>
        <v>0</v>
      </c>
      <c r="S9" s="687">
        <f>SUM(S11:S112)</f>
        <v>0</v>
      </c>
      <c r="T9" s="517">
        <f>SUBTOTAL(9,T11:T112)-T114</f>
        <v>0</v>
      </c>
      <c r="U9" s="517">
        <f>SUBTOTAL(9,U11:U112)-U114</f>
        <v>0</v>
      </c>
      <c r="V9" s="520">
        <f>SUBTOTAL(9,V11:V110)-V114</f>
        <v>0</v>
      </c>
      <c r="W9" s="485"/>
      <c r="X9" s="454"/>
      <c r="Y9" s="470"/>
      <c r="Z9" s="454"/>
      <c r="AA9" s="470"/>
      <c r="AB9" s="25"/>
      <c r="AC9" s="374"/>
      <c r="AD9" s="26"/>
      <c r="AE9" s="551"/>
      <c r="AL9" s="20"/>
      <c r="AQ9" s="31"/>
    </row>
    <row r="10" spans="2:70" s="19" customFormat="1" ht="12" customHeight="1" x14ac:dyDescent="0.3">
      <c r="B10" s="521"/>
      <c r="C10" s="522" t="s">
        <v>60</v>
      </c>
      <c r="D10" s="522" t="s">
        <v>179</v>
      </c>
      <c r="E10" s="523"/>
      <c r="F10" s="524"/>
      <c r="G10" s="525"/>
      <c r="H10" s="526"/>
      <c r="I10" s="527"/>
      <c r="J10" s="528"/>
      <c r="K10" s="529" t="str">
        <f t="shared" ref="K10" si="0">IF(J10&gt;0,Z10," ")</f>
        <v xml:space="preserve"> </v>
      </c>
      <c r="L10" s="530" t="str">
        <f>IF(I10&gt;0,VLOOKUP(I10,Häufigkeiten!#REF!,4,FALSE)," ")</f>
        <v xml:space="preserve"> </v>
      </c>
      <c r="M10" s="531" t="str">
        <f>IF(X10="S",VLOOKUP(I10,Häufigkeiten!#REF!,3,FALSE),IF(X10="Ö",VLOOKUP(I10,Häufigkeiten!$C$12:$E$45,3,FALSE),IF(X10="K",VLOOKUP(I10,Häufigkeiten!#REF!,3,FALSE),IF(X10="T",VLOOKUP(I10,Häufigkeiten!#REF!,3,FALSE),IF(X10="B",VLOOKUP(I10,Häufigkeiten!#REF!,3,FALSE),IF(X10="Bü",VLOOKUP(I10,Häufigkeiten!#REF!,3,FALSE),IF(X10="F",VLOOKUP(I10,Häufigkeiten!#REF!,3,FALSE),IF(X10="Fw",VLOOKUP(I10,Häufigkeiten!#REF!,3,FALSE),IF(X10="X",0," ")))))))))</f>
        <v xml:space="preserve"> </v>
      </c>
      <c r="N10" s="532" t="str">
        <f t="shared" ref="N10" si="1">IF(J10&gt;0,ROUND(J10*M10,2),"")</f>
        <v/>
      </c>
      <c r="O10" s="541" t="str">
        <f>IF(I10="kR"," ",IF(I10&gt;0,VLOOKUP(K10,'Los1 Berechnung Unterhaltsr'!$C$7:$H$18,3,FALSE)," "))</f>
        <v xml:space="preserve"> </v>
      </c>
      <c r="P10" s="533" t="str">
        <f t="shared" ref="P10" si="2">IF(I10=0,"",IF(I10="kR","",IF(O10&gt;0,ROUND(J10/O10,4)," ")))</f>
        <v/>
      </c>
      <c r="Q10" s="533" t="str">
        <f t="shared" ref="Q10" si="3">IF(I10=0,"",IF(I10="kR","",IF(J10=0," ",IF(O10&gt;0,ROUND(R10/12,2)," "))))</f>
        <v/>
      </c>
      <c r="R10" s="533" t="str">
        <f t="shared" ref="R10" si="4">IF(I10=0,"",IF(I10="kR","",IF(J10=0," ",IF(O10&gt;0,ROUND(P10*M10,2)," "))))</f>
        <v/>
      </c>
      <c r="S10" s="533" t="str">
        <f>IF(I10=0," ",IF(I10="kR"," ",IF(L10="wt",VLOOKUP(K10,'Los1 Berechnung Unterhaltsr'!$C$7:$H$140,4,FALSE),IF(L10="nB",VLOOKUP(K10,'Los1 Berechnung Unterhaltsr'!$C$7:$H$140,4,FALSE),IF(L10="SoF",VLOOKUP(K10,'Los1 Berechnung Unterhaltsr'!$C$7:$H$140,5,FALSE)," ")))))</f>
        <v xml:space="preserve"> </v>
      </c>
      <c r="T10" s="533" t="str">
        <f t="shared" ref="T10" si="5">IF(I10="kR"," ",IF(I10=0," ",IF(O10=0," ",IF(N10&gt;0,ROUND(P10*S10,2)," "))))</f>
        <v xml:space="preserve"> </v>
      </c>
      <c r="U10" s="533" t="str">
        <f t="shared" ref="U10" si="6">IF(M10=0,"",IF(I10="kR","",IF(J10=0," ",IF(O10&gt;0,ROUND(V10/12,2)," "))))</f>
        <v xml:space="preserve"> </v>
      </c>
      <c r="V10" s="534" t="str">
        <f t="shared" ref="V10" si="7">IF(I10="kR"," ",IF(I10=0," ",IF(O10=0," ",IF(N10&gt;0,ROUND(T10*M10,2)," "))))</f>
        <v xml:space="preserve"> </v>
      </c>
      <c r="W10" s="486"/>
      <c r="X10" s="455"/>
      <c r="Y10" s="36"/>
      <c r="Z10" s="455"/>
      <c r="AA10" s="36"/>
      <c r="AB10" s="34"/>
      <c r="AC10" s="34"/>
      <c r="AD10" s="35"/>
      <c r="AE10" s="552"/>
      <c r="AF10" s="14"/>
      <c r="AG10" s="14"/>
      <c r="AH10" s="14"/>
      <c r="AI10" s="14"/>
      <c r="AJ10" s="14"/>
      <c r="AK10" s="14"/>
      <c r="AL10" s="14"/>
      <c r="AM10" s="14"/>
      <c r="AN10" s="14"/>
      <c r="AO10" s="14"/>
      <c r="AP10" s="14"/>
      <c r="AQ10" s="438"/>
      <c r="AR10" s="14"/>
      <c r="AS10" s="14"/>
      <c r="AT10" s="14"/>
      <c r="AU10" s="14"/>
      <c r="AV10" s="14"/>
      <c r="AW10" s="14"/>
    </row>
    <row r="11" spans="2:70" s="27" customFormat="1" ht="11.25" customHeight="1" x14ac:dyDescent="0.3">
      <c r="B11" s="696"/>
      <c r="C11" s="697"/>
      <c r="D11" s="698"/>
      <c r="E11" s="699"/>
      <c r="F11" s="700"/>
      <c r="G11" s="698"/>
      <c r="H11" s="701"/>
      <c r="I11" s="702"/>
      <c r="J11" s="703"/>
      <c r="K11" s="704"/>
      <c r="L11" s="705" t="str">
        <f>IF(I11&gt;0,VLOOKUP(I11,Häufigkeiten!#REF!,4,FALSE)," ")</f>
        <v xml:space="preserve"> </v>
      </c>
      <c r="M11" s="706" t="str">
        <f>IF(X11="S",VLOOKUP(I11,Häufigkeiten!#REF!,3,FALSE),IF(X11="Ö",VLOOKUP(I11,Häufigkeiten!$C$12:$E$45,3,FALSE),IF(X11="K",VLOOKUP(I11,Häufigkeiten!#REF!,3,FALSE),IF(X11="T",VLOOKUP(I11,Häufigkeiten!#REF!,3,FALSE),IF(X11="B",VLOOKUP(I11,Häufigkeiten!#REF!,3,FALSE),IF(X11="Bü",VLOOKUP(I11,Häufigkeiten!#REF!,3,FALSE),IF(X11="F",VLOOKUP(I11,Häufigkeiten!#REF!,3,FALSE),IF(X11="Fw",VLOOKUP(I11,Häufigkeiten!#REF!,3,FALSE),IF(X11="X"," "," ")))))))))</f>
        <v xml:space="preserve"> </v>
      </c>
      <c r="N11" s="600" t="str">
        <f t="shared" ref="N11:N17" si="8">IF(J11&gt;0,ROUND(J11*M11,2),"")</f>
        <v/>
      </c>
      <c r="O11" s="691"/>
      <c r="P11" s="601" t="str">
        <f t="shared" ref="P11:P17" si="9">IF(I11=0,"",IF(I11="kR","",IF(O11&gt;0,ROUND(J11/O11,4)," ")))</f>
        <v/>
      </c>
      <c r="Q11" s="601" t="str">
        <f t="shared" ref="Q11:Q17" si="10">IF(I11=0,"",IF(I11="kR","",IF(J11=0," ",IF(O11&gt;0,ROUND(R11/12,4)," "))))</f>
        <v/>
      </c>
      <c r="R11" s="600" t="str">
        <f t="shared" ref="R11:R17" si="11">IF(I11=0,"",IF(I11="kR","",IF(J11=0," ",IF(O11&gt;0,ROUND(P11*M11,2)," "))))</f>
        <v/>
      </c>
      <c r="S11" s="600"/>
      <c r="T11" s="600" t="str">
        <f t="shared" ref="T11:T17" si="12">IF(I11="kR"," ",IF(I11=0," ",IF(O11=0," ",IF(N11&gt;0,ROUND(P11*S11,2)," "))))</f>
        <v xml:space="preserve"> </v>
      </c>
      <c r="U11" s="600" t="str">
        <f t="shared" ref="U11:U17" si="13">IF(M11=0,"",IF(I11="kR","",IF(J11=0," ",IF(O11&gt;0,ROUND(V11/12,2)," "))))</f>
        <v xml:space="preserve"> </v>
      </c>
      <c r="V11" s="707" t="str">
        <f t="shared" ref="V11:V17" si="14">IF(I11="kR"," ",IF(I11=0," ",IF(O11=0," ",IF(N11&gt;0,ROUND(T11*M11,2)," "))))</f>
        <v xml:space="preserve"> </v>
      </c>
      <c r="W11" s="554"/>
      <c r="X11" s="462"/>
      <c r="Y11" s="471"/>
      <c r="Z11" s="462"/>
      <c r="AA11" s="471"/>
      <c r="AB11" s="370"/>
      <c r="AC11" s="370"/>
      <c r="AD11" s="371"/>
      <c r="AE11" s="551"/>
      <c r="AF11" s="440">
        <f t="shared" ref="AF11:AF17" si="15">IF(E11=0,B11," ")</f>
        <v>0</v>
      </c>
      <c r="AG11" s="439">
        <f t="shared" ref="AG11:AG17" si="16">IF(E11=0,C11," ")</f>
        <v>0</v>
      </c>
      <c r="AH11" s="27">
        <f t="shared" ref="AH11:AH17" si="17">IF(K11=0,E11," ")</f>
        <v>0</v>
      </c>
      <c r="AQ11" s="16"/>
    </row>
    <row r="12" spans="2:70" s="27" customFormat="1" ht="11.25" customHeight="1" x14ac:dyDescent="0.3">
      <c r="B12" s="722"/>
      <c r="C12" s="762" t="s">
        <v>363</v>
      </c>
      <c r="D12" s="763"/>
      <c r="E12" s="764"/>
      <c r="F12" s="765"/>
      <c r="G12" s="723"/>
      <c r="H12" s="775"/>
      <c r="I12" s="774"/>
      <c r="J12" s="776"/>
      <c r="K12" s="715"/>
      <c r="L12" s="716" t="str">
        <f>IF(I12&gt;0,VLOOKUP(I12,Häufigkeiten!#REF!,4,FALSE)," ")</f>
        <v xml:space="preserve"> </v>
      </c>
      <c r="M12" s="717" t="str">
        <f>IF(X12="S",VLOOKUP(I12,Häufigkeiten!#REF!,3,FALSE),IF(X12="Ö",VLOOKUP(I12,Häufigkeiten!$C$12:$E$45,3,FALSE),IF(X12="K",VLOOKUP(I12,Häufigkeiten!#REF!,3,FALSE),IF(X12="T",VLOOKUP(I12,Häufigkeiten!#REF!,3,FALSE),IF(X12="B",VLOOKUP(I12,Häufigkeiten!#REF!,3,FALSE),IF(X12="Bü",VLOOKUP(I12,Häufigkeiten!#REF!,3,FALSE),IF(X12="F",VLOOKUP(I12,Häufigkeiten!#REF!,3,FALSE),IF(X12="Fw",VLOOKUP(I12,Häufigkeiten!#REF!,3,FALSE),IF(X12="X"," "," ")))))))))</f>
        <v xml:space="preserve"> </v>
      </c>
      <c r="N12" s="718" t="str">
        <f t="shared" ref="N12:N14" si="18">IF(J12&gt;0,ROUND(J12*M12,2),"")</f>
        <v/>
      </c>
      <c r="O12" s="719" t="str">
        <f>IF(I12="kR"," ",IF(I12&gt;0,VLOOKUP(K12,'Los1 Berechnung Unterhaltsr'!$C$7:$H$18,3,FALSE)," "))</f>
        <v xml:space="preserve"> </v>
      </c>
      <c r="P12" s="720" t="str">
        <f t="shared" ref="P12:P14" si="19">IF(I12=0,"",IF(I12="kR","",IF(O12&gt;0,ROUND(J12/O12,4)," ")))</f>
        <v/>
      </c>
      <c r="Q12" s="720" t="str">
        <f t="shared" ref="Q12:Q14" si="20">IF(I12=0,"",IF(I12="kR","",IF(J12=0," ",IF(O12&gt;0,ROUND(R12/12,4)," "))))</f>
        <v/>
      </c>
      <c r="R12" s="718" t="str">
        <f t="shared" ref="R12:R14" si="21">IF(I12=0,"",IF(I12="kR","",IF(J12=0," ",IF(O12&gt;0,ROUND(P12*M12,2)," "))))</f>
        <v/>
      </c>
      <c r="S12" s="718" t="str">
        <f>IF(I12=0," ",IF(I12="kR"," ",IF(L12="wt",VLOOKUP(K12,'Los1 Berechnung Unterhaltsr'!$C$7:$H$140,4,FALSE),IF(L12="nB",VLOOKUP(K12,'Los1 Berechnung Unterhaltsr'!$C$7:$H$140,4,FALSE),IF(L12="SoF",VLOOKUP(K12,'Los1 Berechnung Unterhaltsr'!$C$7:$H$140,5,FALSE)," ")))))</f>
        <v xml:space="preserve"> </v>
      </c>
      <c r="T12" s="718" t="str">
        <f t="shared" ref="T12:T14" si="22">IF(I12="kR"," ",IF(I12=0," ",IF(O12=0," ",IF(N12&gt;0,ROUND(P12*S12,2)," "))))</f>
        <v xml:space="preserve"> </v>
      </c>
      <c r="U12" s="718" t="str">
        <f t="shared" ref="U12:U14" si="23">IF(M12=0,"",IF(I12="kR","",IF(J12=0," ",IF(O12&gt;0,ROUND(V12/12,2)," "))))</f>
        <v xml:space="preserve"> </v>
      </c>
      <c r="V12" s="721" t="str">
        <f t="shared" ref="V12:V14" si="24">IF(I12="kR"," ",IF(I12=0," ",IF(O12=0," ",IF(N12&gt;0,ROUND(T12*M12,2)," "))))</f>
        <v xml:space="preserve"> </v>
      </c>
      <c r="W12" s="777"/>
      <c r="X12" s="462"/>
      <c r="Y12" s="471"/>
      <c r="Z12" s="462"/>
      <c r="AA12" s="471"/>
      <c r="AB12" s="370"/>
      <c r="AC12" s="370"/>
      <c r="AD12" s="371"/>
      <c r="AE12" s="551"/>
      <c r="AF12" s="440">
        <f t="shared" ref="AF12:AF14" si="25">IF(E12=0,B12," ")</f>
        <v>0</v>
      </c>
      <c r="AG12" s="439" t="str">
        <f t="shared" ref="AG12:AG14" si="26">IF(E12=0,C12," ")</f>
        <v>tim - Staatliches Textil- und Industriemuseum Augsburg</v>
      </c>
      <c r="AH12" s="27">
        <f t="shared" ref="AH12:AH14" si="27">IF(K12=0,E12," ")</f>
        <v>0</v>
      </c>
      <c r="AQ12" s="16"/>
    </row>
    <row r="13" spans="2:70" s="27" customFormat="1" ht="11.25" customHeight="1" x14ac:dyDescent="0.3">
      <c r="B13" s="722">
        <v>1</v>
      </c>
      <c r="C13" s="708" t="s">
        <v>364</v>
      </c>
      <c r="D13" s="709" t="s">
        <v>273</v>
      </c>
      <c r="E13" s="710" t="s">
        <v>429</v>
      </c>
      <c r="F13" s="711" t="s">
        <v>275</v>
      </c>
      <c r="G13" s="723" t="s">
        <v>365</v>
      </c>
      <c r="H13" s="775" t="s">
        <v>489</v>
      </c>
      <c r="I13" s="830" t="s">
        <v>455</v>
      </c>
      <c r="J13" s="776">
        <v>322.8</v>
      </c>
      <c r="K13" s="715" t="s">
        <v>188</v>
      </c>
      <c r="L13" s="766" t="s">
        <v>46</v>
      </c>
      <c r="M13" s="717">
        <f>IF(X13="S",VLOOKUP(I13,Häufigkeiten!#REF!,3,FALSE),IF(X13="Ö",VLOOKUP(I13,Häufigkeiten!$C$12:$E$45,3,FALSE),IF(X13="K",VLOOKUP(I13,Häufigkeiten!#REF!,3,FALSE),IF(X13="T",VLOOKUP(I13,Häufigkeiten!#REF!,3,FALSE),IF(X13="B",VLOOKUP(I13,Häufigkeiten!#REF!,3,FALSE),IF(X13="Bü",VLOOKUP(I13,Häufigkeiten!#REF!,3,FALSE),IF(X13="F",VLOOKUP(I13,Häufigkeiten!#REF!,3,FALSE),IF(X13="Fw",VLOOKUP(I13,Häufigkeiten!#REF!,3,FALSE),IF(X13="X"," "," ")))))))))</f>
        <v>250</v>
      </c>
      <c r="N13" s="718">
        <f t="shared" ref="N13" si="28">IF(J13&gt;0,ROUND(J13*M13,2),"")</f>
        <v>80700</v>
      </c>
      <c r="O13" s="850">
        <f>IF(I13="kR"," ",IF(I13&gt;0,VLOOKUP(K13,'Los1 Berechnung Unterhaltsr'!$C$7:$H$18,3,FALSE)," "))</f>
        <v>0</v>
      </c>
      <c r="P13" s="720" t="str">
        <f t="shared" ref="P13" si="29">IF(I13=0,"",IF(I13="kR","",IF(O13&gt;0,ROUND(J13/O13,4)," ")))</f>
        <v xml:space="preserve"> </v>
      </c>
      <c r="Q13" s="720" t="str">
        <f t="shared" ref="Q13" si="30">IF(I13=0,"",IF(I13="kR","",IF(J13=0," ",IF(O13&gt;0,ROUND(R13/12,4)," "))))</f>
        <v xml:space="preserve"> </v>
      </c>
      <c r="R13" s="718" t="str">
        <f t="shared" ref="R13" si="31">IF(I13=0,"",IF(I13="kR","",IF(J13=0," ",IF(O13&gt;0,ROUND(P13*M13,2)," "))))</f>
        <v xml:space="preserve"> </v>
      </c>
      <c r="S13" s="851">
        <f>IF(I13=0," ",IF(I13="kR"," ",IF(L13="wt",VLOOKUP(K13,'Los1 Berechnung Unterhaltsr'!$C$7:$H$140,4,FALSE),IF(L13="nB",VLOOKUP(K13,'Los1 Berechnung Unterhaltsr'!$C$7:$H$140,4,FALSE),IF(L13="SoF",VLOOKUP(K13,'Los1 Berechnung Unterhaltsr'!$C$7:$H$140,5,FALSE)," ")))))</f>
        <v>0</v>
      </c>
      <c r="T13" s="718" t="str">
        <f t="shared" ref="T13" si="32">IF(I13="kR"," ",IF(I13=0," ",IF(O13=0," ",IF(N13&gt;0,ROUND(P13*S13,2)," "))))</f>
        <v xml:space="preserve"> </v>
      </c>
      <c r="U13" s="718" t="str">
        <f t="shared" ref="U13" si="33">IF(M13=0,"",IF(I13="kR","",IF(J13=0," ",IF(O13&gt;0,ROUND(V13/12,2)," "))))</f>
        <v xml:space="preserve"> </v>
      </c>
      <c r="V13" s="721" t="str">
        <f t="shared" ref="V13" si="34">IF(I13="kR"," ",IF(I13=0," ",IF(O13=0," ",IF(N13&gt;0,ROUND(T13*M13,2)," "))))</f>
        <v xml:space="preserve"> </v>
      </c>
      <c r="W13" s="831"/>
      <c r="X13" s="462" t="s">
        <v>250</v>
      </c>
      <c r="Y13" s="471"/>
      <c r="Z13" s="462"/>
      <c r="AA13" s="471"/>
      <c r="AB13" s="370"/>
      <c r="AC13" s="370"/>
      <c r="AD13" s="371"/>
      <c r="AE13" s="822" t="s">
        <v>69</v>
      </c>
      <c r="AF13" s="440" t="str">
        <f t="shared" ref="AF13" si="35">IF(E13=0,B13," ")</f>
        <v xml:space="preserve"> </v>
      </c>
      <c r="AG13" s="439" t="str">
        <f t="shared" ref="AG13" si="36">IF(E13=0,C13," ")</f>
        <v xml:space="preserve"> </v>
      </c>
      <c r="AH13" s="27" t="str">
        <f t="shared" ref="AH13" si="37">IF(K13=0,E13," ")</f>
        <v xml:space="preserve"> </v>
      </c>
      <c r="AQ13" s="16"/>
    </row>
    <row r="14" spans="2:70" s="27" customFormat="1" ht="11.25" customHeight="1" x14ac:dyDescent="0.3">
      <c r="B14" s="722">
        <v>2</v>
      </c>
      <c r="C14" s="778" t="s">
        <v>364</v>
      </c>
      <c r="D14" s="779" t="s">
        <v>273</v>
      </c>
      <c r="E14" s="780" t="s">
        <v>429</v>
      </c>
      <c r="F14" s="781" t="s">
        <v>275</v>
      </c>
      <c r="G14" s="782" t="s">
        <v>365</v>
      </c>
      <c r="H14" s="783" t="s">
        <v>489</v>
      </c>
      <c r="I14" s="832" t="s">
        <v>70</v>
      </c>
      <c r="J14" s="784">
        <v>322.8</v>
      </c>
      <c r="K14" s="785" t="s">
        <v>188</v>
      </c>
      <c r="L14" s="786" t="s">
        <v>46</v>
      </c>
      <c r="M14" s="787">
        <f>IF(X14="S",VLOOKUP(I14,Häufigkeiten!#REF!,3,FALSE),IF(X14="Ö",VLOOKUP(I14,Häufigkeiten!$C$12:$E$45,3,FALSE),IF(X14="K",VLOOKUP(I14,Häufigkeiten!#REF!,3,FALSE),IF(X14="T",VLOOKUP(I14,Häufigkeiten!#REF!,3,FALSE),IF(X14="B",VLOOKUP(I14,Häufigkeiten!#REF!,3,FALSE),IF(X14="Bü",VLOOKUP(I14,Häufigkeiten!#REF!,3,FALSE),IF(X14="F",VLOOKUP(I14,Häufigkeiten!#REF!,3,FALSE),IF(X14="Fw",VLOOKUP(I14,Häufigkeiten!#REF!,3,FALSE),IF(X14="X"," "," ")))))))))</f>
        <v>64</v>
      </c>
      <c r="N14" s="788">
        <f t="shared" si="18"/>
        <v>20659.2</v>
      </c>
      <c r="O14" s="850">
        <f>IF(I14="kR"," ",IF(I14&gt;0,VLOOKUP(K14,'Los1 Berechnung Unterhaltsr'!$C$7:$H$18,3,FALSE)," "))</f>
        <v>0</v>
      </c>
      <c r="P14" s="720" t="str">
        <f t="shared" si="19"/>
        <v xml:space="preserve"> </v>
      </c>
      <c r="Q14" s="720" t="str">
        <f t="shared" si="20"/>
        <v xml:space="preserve"> </v>
      </c>
      <c r="R14" s="718" t="str">
        <f t="shared" si="21"/>
        <v xml:space="preserve"> </v>
      </c>
      <c r="S14" s="851">
        <f>IF(I14=0," ",IF(I14="kR"," ",IF(L14="wt",VLOOKUP(K14,'Los1 Berechnung Unterhaltsr'!$C$7:$H$140,4,FALSE),IF(L14="nB",VLOOKUP(K14,'Los1 Berechnung Unterhaltsr'!$C$7:$H$140,4,FALSE),IF(L14="SoF",VLOOKUP(K14,'Los1 Berechnung Unterhaltsr'!$C$7:$H$140,5,FALSE)," ")))))</f>
        <v>0</v>
      </c>
      <c r="T14" s="718" t="str">
        <f t="shared" si="22"/>
        <v xml:space="preserve"> </v>
      </c>
      <c r="U14" s="718" t="str">
        <f t="shared" si="23"/>
        <v xml:space="preserve"> </v>
      </c>
      <c r="V14" s="721" t="str">
        <f t="shared" si="24"/>
        <v xml:space="preserve"> </v>
      </c>
      <c r="W14" s="831"/>
      <c r="X14" s="462" t="s">
        <v>250</v>
      </c>
      <c r="Y14" s="471"/>
      <c r="Z14" s="462"/>
      <c r="AA14" s="471"/>
      <c r="AB14" s="370"/>
      <c r="AC14" s="370"/>
      <c r="AD14" s="371"/>
      <c r="AE14" s="822" t="s">
        <v>69</v>
      </c>
      <c r="AF14" s="440" t="str">
        <f t="shared" si="25"/>
        <v xml:space="preserve"> </v>
      </c>
      <c r="AG14" s="439" t="str">
        <f t="shared" si="26"/>
        <v xml:space="preserve"> </v>
      </c>
      <c r="AH14" s="27" t="str">
        <f t="shared" si="27"/>
        <v xml:space="preserve"> </v>
      </c>
      <c r="AQ14" s="16"/>
    </row>
    <row r="15" spans="2:70" s="27" customFormat="1" ht="11.25" customHeight="1" x14ac:dyDescent="0.15">
      <c r="B15" s="722">
        <v>3</v>
      </c>
      <c r="C15" s="708" t="s">
        <v>364</v>
      </c>
      <c r="D15" s="709" t="s">
        <v>273</v>
      </c>
      <c r="E15" s="710" t="s">
        <v>429</v>
      </c>
      <c r="F15" s="711" t="s">
        <v>276</v>
      </c>
      <c r="G15" s="723" t="s">
        <v>366</v>
      </c>
      <c r="H15" s="775" t="s">
        <v>489</v>
      </c>
      <c r="I15" s="830" t="s">
        <v>455</v>
      </c>
      <c r="J15" s="776">
        <v>177.4</v>
      </c>
      <c r="K15" s="715" t="s">
        <v>69</v>
      </c>
      <c r="L15" s="766" t="s">
        <v>46</v>
      </c>
      <c r="M15" s="717">
        <f>IF(X15="S",VLOOKUP(I15,Häufigkeiten!#REF!,3,FALSE),IF(X15="Ö",VLOOKUP(I15,Häufigkeiten!$C$12:$E$45,3,FALSE),IF(X15="K",VLOOKUP(I15,Häufigkeiten!#REF!,3,FALSE),IF(X15="T",VLOOKUP(I15,Häufigkeiten!#REF!,3,FALSE),IF(X15="B",VLOOKUP(I15,Häufigkeiten!#REF!,3,FALSE),IF(X15="Bü",VLOOKUP(I15,Häufigkeiten!#REF!,3,FALSE),IF(X15="F",VLOOKUP(I15,Häufigkeiten!#REF!,3,FALSE),IF(X15="Fw",VLOOKUP(I15,Häufigkeiten!#REF!,3,FALSE),IF(X15="X"," "," ")))))))))</f>
        <v>250</v>
      </c>
      <c r="N15" s="718">
        <f t="shared" si="8"/>
        <v>44350</v>
      </c>
      <c r="O15" s="850">
        <f>IF(I15="kR"," ",IF(I15&gt;0,VLOOKUP(K15,'Los1 Berechnung Unterhaltsr'!$C$7:$H$18,3,FALSE)," "))</f>
        <v>0</v>
      </c>
      <c r="P15" s="720" t="str">
        <f t="shared" si="9"/>
        <v xml:space="preserve"> </v>
      </c>
      <c r="Q15" s="720" t="str">
        <f t="shared" si="10"/>
        <v xml:space="preserve"> </v>
      </c>
      <c r="R15" s="718" t="str">
        <f t="shared" si="11"/>
        <v xml:space="preserve"> </v>
      </c>
      <c r="S15" s="851">
        <f>IF(I15=0," ",IF(I15="kR"," ",IF(L15="wt",VLOOKUP(K15,'Los1 Berechnung Unterhaltsr'!$C$7:$H$140,4,FALSE),IF(L15="nB",VLOOKUP(K15,'Los1 Berechnung Unterhaltsr'!$C$7:$H$140,4,FALSE),IF(L15="SoF",VLOOKUP(K15,'Los1 Berechnung Unterhaltsr'!$C$7:$H$140,5,FALSE)," ")))))</f>
        <v>0</v>
      </c>
      <c r="T15" s="718" t="str">
        <f t="shared" si="12"/>
        <v xml:space="preserve"> </v>
      </c>
      <c r="U15" s="718" t="str">
        <f t="shared" si="13"/>
        <v xml:space="preserve"> </v>
      </c>
      <c r="V15" s="721" t="str">
        <f t="shared" si="14"/>
        <v xml:space="preserve"> </v>
      </c>
      <c r="W15" s="833"/>
      <c r="X15" s="462" t="s">
        <v>250</v>
      </c>
      <c r="Y15" s="471"/>
      <c r="Z15" s="462"/>
      <c r="AA15" s="471"/>
      <c r="AB15" s="370"/>
      <c r="AC15" s="370"/>
      <c r="AD15" s="371"/>
      <c r="AE15" s="822" t="s">
        <v>69</v>
      </c>
      <c r="AF15" s="440" t="str">
        <f t="shared" si="15"/>
        <v xml:space="preserve"> </v>
      </c>
      <c r="AG15" s="439" t="str">
        <f t="shared" si="16"/>
        <v xml:space="preserve"> </v>
      </c>
      <c r="AH15" s="27" t="str">
        <f t="shared" si="17"/>
        <v xml:space="preserve"> </v>
      </c>
      <c r="AQ15" s="16"/>
    </row>
    <row r="16" spans="2:70" s="808" customFormat="1" ht="11.25" customHeight="1" x14ac:dyDescent="0.3">
      <c r="B16" s="722">
        <v>4</v>
      </c>
      <c r="C16" s="778" t="s">
        <v>364</v>
      </c>
      <c r="D16" s="779" t="s">
        <v>273</v>
      </c>
      <c r="E16" s="780" t="s">
        <v>429</v>
      </c>
      <c r="F16" s="781" t="s">
        <v>276</v>
      </c>
      <c r="G16" s="782" t="s">
        <v>366</v>
      </c>
      <c r="H16" s="783" t="s">
        <v>489</v>
      </c>
      <c r="I16" s="832" t="s">
        <v>70</v>
      </c>
      <c r="J16" s="784">
        <v>177.4</v>
      </c>
      <c r="K16" s="785" t="s">
        <v>69</v>
      </c>
      <c r="L16" s="786" t="s">
        <v>46</v>
      </c>
      <c r="M16" s="787">
        <v>64</v>
      </c>
      <c r="N16" s="788">
        <f t="shared" si="8"/>
        <v>11353.6</v>
      </c>
      <c r="O16" s="850">
        <f>IF(I16="kR"," ",IF(I16&gt;0,VLOOKUP(K16,'Los1 Berechnung Unterhaltsr'!$C$7:$H$18,3,FALSE)," "))</f>
        <v>0</v>
      </c>
      <c r="P16" s="720" t="str">
        <f t="shared" si="9"/>
        <v xml:space="preserve"> </v>
      </c>
      <c r="Q16" s="720" t="str">
        <f t="shared" si="10"/>
        <v xml:space="preserve"> </v>
      </c>
      <c r="R16" s="718" t="str">
        <f t="shared" si="11"/>
        <v xml:space="preserve"> </v>
      </c>
      <c r="S16" s="851">
        <f>IF(I16=0," ",IF(I16="kR"," ",IF(L16="wt",VLOOKUP(K16,'Los1 Berechnung Unterhaltsr'!$C$7:$H$140,4,FALSE),IF(L16="nB",VLOOKUP(K16,'Los1 Berechnung Unterhaltsr'!$C$7:$H$140,4,FALSE),IF(L16="SoF",VLOOKUP(K16,'Los1 Berechnung Unterhaltsr'!$C$7:$H$140,5,FALSE)," ")))))</f>
        <v>0</v>
      </c>
      <c r="T16" s="718" t="str">
        <f t="shared" si="12"/>
        <v xml:space="preserve"> </v>
      </c>
      <c r="U16" s="718" t="str">
        <f t="shared" si="13"/>
        <v xml:space="preserve"> </v>
      </c>
      <c r="V16" s="721" t="str">
        <f t="shared" si="14"/>
        <v xml:space="preserve"> </v>
      </c>
      <c r="W16" s="834"/>
      <c r="X16" s="462" t="s">
        <v>250</v>
      </c>
      <c r="Y16" s="810"/>
      <c r="Z16" s="809"/>
      <c r="AA16" s="810"/>
      <c r="AB16" s="811"/>
      <c r="AC16" s="811"/>
      <c r="AD16" s="812"/>
      <c r="AE16" s="822" t="s">
        <v>69</v>
      </c>
      <c r="AF16" s="813"/>
      <c r="AG16" s="814"/>
      <c r="AQ16" s="804"/>
    </row>
    <row r="17" spans="2:43" s="27" customFormat="1" ht="11.25" customHeight="1" x14ac:dyDescent="0.3">
      <c r="B17" s="722">
        <v>5</v>
      </c>
      <c r="C17" s="708" t="s">
        <v>364</v>
      </c>
      <c r="D17" s="709" t="s">
        <v>273</v>
      </c>
      <c r="E17" s="710" t="s">
        <v>430</v>
      </c>
      <c r="F17" s="711" t="s">
        <v>277</v>
      </c>
      <c r="G17" s="723" t="s">
        <v>367</v>
      </c>
      <c r="H17" s="775" t="s">
        <v>489</v>
      </c>
      <c r="I17" s="830" t="s">
        <v>455</v>
      </c>
      <c r="J17" s="776">
        <v>28.38</v>
      </c>
      <c r="K17" s="715" t="s">
        <v>219</v>
      </c>
      <c r="L17" s="766" t="s">
        <v>46</v>
      </c>
      <c r="M17" s="717">
        <f>IF(X17="S",VLOOKUP(I17,Häufigkeiten!#REF!,3,FALSE),IF(X17="Ö",VLOOKUP(I17,Häufigkeiten!$C$12:$E$45,3,FALSE),IF(X17="K",VLOOKUP(I17,Häufigkeiten!#REF!,3,FALSE),IF(X17="T",VLOOKUP(I17,Häufigkeiten!#REF!,3,FALSE),IF(X17="B",VLOOKUP(I17,Häufigkeiten!#REF!,3,FALSE),IF(X17="Bü",VLOOKUP(I17,Häufigkeiten!#REF!,3,FALSE),IF(X17="F",VLOOKUP(I17,Häufigkeiten!#REF!,3,FALSE),IF(X17="Fw",VLOOKUP(I17,Häufigkeiten!#REF!,3,FALSE),IF(X17="X"," "," ")))))))))</f>
        <v>250</v>
      </c>
      <c r="N17" s="718">
        <f t="shared" si="8"/>
        <v>7095</v>
      </c>
      <c r="O17" s="850">
        <f>IF(I17="kR"," ",IF(I17&gt;0,VLOOKUP(K17,'Los1 Berechnung Unterhaltsr'!$C$7:$H$18,3,FALSE)," "))</f>
        <v>0</v>
      </c>
      <c r="P17" s="720" t="str">
        <f t="shared" si="9"/>
        <v xml:space="preserve"> </v>
      </c>
      <c r="Q17" s="720" t="str">
        <f t="shared" si="10"/>
        <v xml:space="preserve"> </v>
      </c>
      <c r="R17" s="718" t="str">
        <f t="shared" si="11"/>
        <v xml:space="preserve"> </v>
      </c>
      <c r="S17" s="851">
        <f>IF(I17=0," ",IF(I17="kR"," ",IF(L17="wt",VLOOKUP(K17,'Los1 Berechnung Unterhaltsr'!$C$7:$H$140,4,FALSE),IF(L17="nB",VLOOKUP(K17,'Los1 Berechnung Unterhaltsr'!$C$7:$H$140,4,FALSE),IF(L17="SoF",VLOOKUP(K17,'Los1 Berechnung Unterhaltsr'!$C$7:$H$140,5,FALSE)," ")))))</f>
        <v>0</v>
      </c>
      <c r="T17" s="718" t="str">
        <f t="shared" si="12"/>
        <v xml:space="preserve"> </v>
      </c>
      <c r="U17" s="718" t="str">
        <f t="shared" si="13"/>
        <v xml:space="preserve"> </v>
      </c>
      <c r="V17" s="721" t="str">
        <f t="shared" si="14"/>
        <v xml:space="preserve"> </v>
      </c>
      <c r="W17" s="835"/>
      <c r="X17" s="462" t="s">
        <v>250</v>
      </c>
      <c r="Y17" s="471"/>
      <c r="Z17" s="462"/>
      <c r="AA17" s="471"/>
      <c r="AB17" s="370"/>
      <c r="AC17" s="370"/>
      <c r="AD17" s="371"/>
      <c r="AE17" s="822" t="s">
        <v>69</v>
      </c>
      <c r="AF17" s="440" t="str">
        <f t="shared" si="15"/>
        <v xml:space="preserve"> </v>
      </c>
      <c r="AG17" s="439" t="str">
        <f t="shared" si="16"/>
        <v xml:space="preserve"> </v>
      </c>
      <c r="AH17" s="27" t="str">
        <f t="shared" si="17"/>
        <v xml:space="preserve"> </v>
      </c>
      <c r="AQ17" s="16"/>
    </row>
    <row r="18" spans="2:43" s="27" customFormat="1" ht="11.25" customHeight="1" x14ac:dyDescent="0.3">
      <c r="B18" s="722">
        <v>6</v>
      </c>
      <c r="C18" s="778" t="s">
        <v>364</v>
      </c>
      <c r="D18" s="779" t="s">
        <v>273</v>
      </c>
      <c r="E18" s="780" t="s">
        <v>430</v>
      </c>
      <c r="F18" s="781" t="s">
        <v>277</v>
      </c>
      <c r="G18" s="782" t="s">
        <v>367</v>
      </c>
      <c r="H18" s="783" t="s">
        <v>489</v>
      </c>
      <c r="I18" s="832" t="s">
        <v>70</v>
      </c>
      <c r="J18" s="784">
        <v>28.38</v>
      </c>
      <c r="K18" s="785" t="s">
        <v>219</v>
      </c>
      <c r="L18" s="786" t="s">
        <v>46</v>
      </c>
      <c r="M18" s="787">
        <f>IF(X18="S",VLOOKUP(I18,Häufigkeiten!#REF!,3,FALSE),IF(X18="Ö",VLOOKUP(I18,Häufigkeiten!$C$12:$E$45,3,FALSE),IF(X18="K",VLOOKUP(I18,Häufigkeiten!#REF!,3,FALSE),IF(X18="T",VLOOKUP(I18,Häufigkeiten!#REF!,3,FALSE),IF(X18="B",VLOOKUP(I18,Häufigkeiten!#REF!,3,FALSE),IF(X18="Bü",VLOOKUP(I18,Häufigkeiten!#REF!,3,FALSE),IF(X18="F",VLOOKUP(I18,Häufigkeiten!#REF!,3,FALSE),IF(X18="Fw",VLOOKUP(I18,Häufigkeiten!#REF!,3,FALSE),IF(X18="X"," "," ")))))))))</f>
        <v>64</v>
      </c>
      <c r="N18" s="788">
        <f t="shared" ref="N18:N87" si="38">IF(J18&gt;0,ROUND(J18*M18,2),"")</f>
        <v>1816.32</v>
      </c>
      <c r="O18" s="850">
        <f>IF(I18="kR"," ",IF(I18&gt;0,VLOOKUP(K18,'Los1 Berechnung Unterhaltsr'!$C$7:$H$18,3,FALSE)," "))</f>
        <v>0</v>
      </c>
      <c r="P18" s="720" t="str">
        <f t="shared" ref="P18:P87" si="39">IF(I18=0,"",IF(I18="kR","",IF(O18&gt;0,ROUND(J18/O18,4)," ")))</f>
        <v xml:space="preserve"> </v>
      </c>
      <c r="Q18" s="720" t="str">
        <f t="shared" ref="Q18:Q87" si="40">IF(I18=0,"",IF(I18="kR","",IF(J18=0," ",IF(O18&gt;0,ROUND(R18/12,4)," "))))</f>
        <v xml:space="preserve"> </v>
      </c>
      <c r="R18" s="718" t="str">
        <f t="shared" ref="R18:R87" si="41">IF(I18=0,"",IF(I18="kR","",IF(J18=0," ",IF(O18&gt;0,ROUND(P18*M18,2)," "))))</f>
        <v xml:space="preserve"> </v>
      </c>
      <c r="S18" s="851">
        <f>IF(I18=0," ",IF(I18="kR"," ",IF(L18="wt",VLOOKUP(K18,'Los1 Berechnung Unterhaltsr'!$C$7:$H$140,4,FALSE),IF(L18="nB",VLOOKUP(K18,'Los1 Berechnung Unterhaltsr'!$C$7:$H$140,4,FALSE),IF(L18="SoF",VLOOKUP(K18,'Los1 Berechnung Unterhaltsr'!$C$7:$H$140,5,FALSE)," ")))))</f>
        <v>0</v>
      </c>
      <c r="T18" s="718" t="str">
        <f t="shared" ref="T18:T87" si="42">IF(I18="kR"," ",IF(I18=0," ",IF(O18=0," ",IF(N18&gt;0,ROUND(P18*S18,2)," "))))</f>
        <v xml:space="preserve"> </v>
      </c>
      <c r="U18" s="718" t="str">
        <f t="shared" ref="U18:U87" si="43">IF(M18=0,"",IF(I18="kR","",IF(J18=0," ",IF(O18&gt;0,ROUND(V18/12,2)," "))))</f>
        <v xml:space="preserve"> </v>
      </c>
      <c r="V18" s="721" t="str">
        <f t="shared" ref="V18:V87" si="44">IF(I18="kR"," ",IF(I18=0," ",IF(O18=0," ",IF(N18&gt;0,ROUND(T18*M18,2)," "))))</f>
        <v xml:space="preserve"> </v>
      </c>
      <c r="W18" s="835"/>
      <c r="X18" s="462" t="s">
        <v>250</v>
      </c>
      <c r="Y18" s="471"/>
      <c r="Z18" s="462"/>
      <c r="AA18" s="471"/>
      <c r="AB18" s="370"/>
      <c r="AC18" s="370"/>
      <c r="AD18" s="371"/>
      <c r="AE18" s="822" t="s">
        <v>69</v>
      </c>
      <c r="AF18" s="440" t="str">
        <f t="shared" ref="AF18:AF87" si="45">IF(E18=0,B18," ")</f>
        <v xml:space="preserve"> </v>
      </c>
      <c r="AG18" s="439" t="str">
        <f t="shared" ref="AG18:AG87" si="46">IF(E18=0,C18," ")</f>
        <v xml:space="preserve"> </v>
      </c>
      <c r="AH18" s="27" t="str">
        <f t="shared" ref="AH18:AH87" si="47">IF(K18=0,E18," ")</f>
        <v xml:space="preserve"> </v>
      </c>
      <c r="AQ18" s="16"/>
    </row>
    <row r="19" spans="2:43" s="27" customFormat="1" ht="11.25" customHeight="1" x14ac:dyDescent="0.3">
      <c r="B19" s="722">
        <v>7</v>
      </c>
      <c r="C19" s="708" t="s">
        <v>364</v>
      </c>
      <c r="D19" s="709" t="s">
        <v>273</v>
      </c>
      <c r="E19" s="710" t="s">
        <v>430</v>
      </c>
      <c r="F19" s="711" t="s">
        <v>278</v>
      </c>
      <c r="G19" s="723" t="s">
        <v>368</v>
      </c>
      <c r="H19" s="775" t="s">
        <v>489</v>
      </c>
      <c r="I19" s="830" t="s">
        <v>455</v>
      </c>
      <c r="J19" s="776">
        <v>25.19</v>
      </c>
      <c r="K19" s="715" t="s">
        <v>219</v>
      </c>
      <c r="L19" s="766" t="s">
        <v>46</v>
      </c>
      <c r="M19" s="717">
        <f>IF(X19="S",VLOOKUP(I19,Häufigkeiten!#REF!,3,FALSE),IF(X19="Ö",VLOOKUP(I19,Häufigkeiten!$C$12:$E$45,3,FALSE),IF(X19="K",VLOOKUP(I19,Häufigkeiten!#REF!,3,FALSE),IF(X19="T",VLOOKUP(I19,Häufigkeiten!#REF!,3,FALSE),IF(X19="B",VLOOKUP(I19,Häufigkeiten!#REF!,3,FALSE),IF(X19="Bü",VLOOKUP(I19,Häufigkeiten!#REF!,3,FALSE),IF(X19="F",VLOOKUP(I19,Häufigkeiten!#REF!,3,FALSE),IF(X19="Fw",VLOOKUP(I19,Häufigkeiten!#REF!,3,FALSE),IF(X19="X"," "," ")))))))))</f>
        <v>250</v>
      </c>
      <c r="N19" s="718">
        <f t="shared" ref="N19" si="48">IF(J19&gt;0,ROUND(J19*M19,2),"")</f>
        <v>6297.5</v>
      </c>
      <c r="O19" s="850">
        <f>IF(I19="kR"," ",IF(I19&gt;0,VLOOKUP(K19,'Los1 Berechnung Unterhaltsr'!$C$7:$H$18,3,FALSE)," "))</f>
        <v>0</v>
      </c>
      <c r="P19" s="720" t="str">
        <f t="shared" ref="P19" si="49">IF(I19=0,"",IF(I19="kR","",IF(O19&gt;0,ROUND(J19/O19,4)," ")))</f>
        <v xml:space="preserve"> </v>
      </c>
      <c r="Q19" s="720" t="str">
        <f t="shared" ref="Q19" si="50">IF(I19=0,"",IF(I19="kR","",IF(J19=0," ",IF(O19&gt;0,ROUND(R19/12,4)," "))))</f>
        <v xml:space="preserve"> </v>
      </c>
      <c r="R19" s="718" t="str">
        <f t="shared" ref="R19" si="51">IF(I19=0,"",IF(I19="kR","",IF(J19=0," ",IF(O19&gt;0,ROUND(P19*M19,2)," "))))</f>
        <v xml:space="preserve"> </v>
      </c>
      <c r="S19" s="851">
        <f>IF(I19=0," ",IF(I19="kR"," ",IF(L19="wt",VLOOKUP(K19,'Los1 Berechnung Unterhaltsr'!$C$7:$H$140,4,FALSE),IF(L19="nB",VLOOKUP(K19,'Los1 Berechnung Unterhaltsr'!$C$7:$H$140,4,FALSE),IF(L19="SoF",VLOOKUP(K19,'Los1 Berechnung Unterhaltsr'!$C$7:$H$140,5,FALSE)," ")))))</f>
        <v>0</v>
      </c>
      <c r="T19" s="718" t="str">
        <f t="shared" ref="T19" si="52">IF(I19="kR"," ",IF(I19=0," ",IF(O19=0," ",IF(N19&gt;0,ROUND(P19*S19,2)," "))))</f>
        <v xml:space="preserve"> </v>
      </c>
      <c r="U19" s="718" t="str">
        <f t="shared" ref="U19" si="53">IF(M19=0,"",IF(I19="kR","",IF(J19=0," ",IF(O19&gt;0,ROUND(V19/12,2)," "))))</f>
        <v xml:space="preserve"> </v>
      </c>
      <c r="V19" s="721" t="str">
        <f t="shared" ref="V19" si="54">IF(I19="kR"," ",IF(I19=0," ",IF(O19=0," ",IF(N19&gt;0,ROUND(T19*M19,2)," "))))</f>
        <v xml:space="preserve"> </v>
      </c>
      <c r="W19" s="835"/>
      <c r="X19" s="462" t="s">
        <v>250</v>
      </c>
      <c r="Y19" s="471"/>
      <c r="Z19" s="462"/>
      <c r="AA19" s="471"/>
      <c r="AB19" s="370"/>
      <c r="AC19" s="370"/>
      <c r="AD19" s="371"/>
      <c r="AE19" s="822" t="s">
        <v>69</v>
      </c>
      <c r="AF19" s="440" t="str">
        <f t="shared" ref="AF19" si="55">IF(E19=0,B19," ")</f>
        <v xml:space="preserve"> </v>
      </c>
      <c r="AG19" s="439" t="str">
        <f t="shared" ref="AG19" si="56">IF(E19=0,C19," ")</f>
        <v xml:space="preserve"> </v>
      </c>
      <c r="AH19" s="27" t="str">
        <f t="shared" ref="AH19" si="57">IF(K19=0,E19," ")</f>
        <v xml:space="preserve"> </v>
      </c>
      <c r="AQ19" s="16"/>
    </row>
    <row r="20" spans="2:43" s="27" customFormat="1" ht="11.25" customHeight="1" x14ac:dyDescent="0.3">
      <c r="B20" s="722">
        <v>8</v>
      </c>
      <c r="C20" s="778" t="s">
        <v>364</v>
      </c>
      <c r="D20" s="779" t="s">
        <v>273</v>
      </c>
      <c r="E20" s="780" t="s">
        <v>430</v>
      </c>
      <c r="F20" s="781" t="s">
        <v>278</v>
      </c>
      <c r="G20" s="782" t="s">
        <v>368</v>
      </c>
      <c r="H20" s="783" t="s">
        <v>489</v>
      </c>
      <c r="I20" s="832" t="s">
        <v>70</v>
      </c>
      <c r="J20" s="784">
        <v>25.19</v>
      </c>
      <c r="K20" s="785" t="s">
        <v>219</v>
      </c>
      <c r="L20" s="786" t="s">
        <v>46</v>
      </c>
      <c r="M20" s="787">
        <f>IF(X20="S",VLOOKUP(I20,Häufigkeiten!#REF!,3,FALSE),IF(X20="Ö",VLOOKUP(I20,Häufigkeiten!$C$12:$E$45,3,FALSE),IF(X20="K",VLOOKUP(I20,Häufigkeiten!#REF!,3,FALSE),IF(X20="T",VLOOKUP(I20,Häufigkeiten!#REF!,3,FALSE),IF(X20="B",VLOOKUP(I20,Häufigkeiten!#REF!,3,FALSE),IF(X20="Bü",VLOOKUP(I20,Häufigkeiten!#REF!,3,FALSE),IF(X20="F",VLOOKUP(I20,Häufigkeiten!#REF!,3,FALSE),IF(X20="Fw",VLOOKUP(I20,Häufigkeiten!#REF!,3,FALSE),IF(X20="X"," "," ")))))))))</f>
        <v>64</v>
      </c>
      <c r="N20" s="788">
        <f t="shared" si="38"/>
        <v>1612.16</v>
      </c>
      <c r="O20" s="850">
        <f>IF(I20="kR"," ",IF(I20&gt;0,VLOOKUP(K20,'Los1 Berechnung Unterhaltsr'!$C$7:$H$18,3,FALSE)," "))</f>
        <v>0</v>
      </c>
      <c r="P20" s="720" t="str">
        <f t="shared" si="39"/>
        <v xml:space="preserve"> </v>
      </c>
      <c r="Q20" s="720" t="str">
        <f t="shared" si="40"/>
        <v xml:space="preserve"> </v>
      </c>
      <c r="R20" s="718" t="str">
        <f t="shared" si="41"/>
        <v xml:space="preserve"> </v>
      </c>
      <c r="S20" s="851">
        <f>IF(I20=0," ",IF(I20="kR"," ",IF(L20="wt",VLOOKUP(K20,'Los1 Berechnung Unterhaltsr'!$C$7:$H$140,4,FALSE),IF(L20="nB",VLOOKUP(K20,'Los1 Berechnung Unterhaltsr'!$C$7:$H$140,4,FALSE),IF(L20="SoF",VLOOKUP(K20,'Los1 Berechnung Unterhaltsr'!$C$7:$H$140,5,FALSE)," ")))))</f>
        <v>0</v>
      </c>
      <c r="T20" s="718" t="str">
        <f t="shared" si="42"/>
        <v xml:space="preserve"> </v>
      </c>
      <c r="U20" s="718" t="str">
        <f t="shared" si="43"/>
        <v xml:space="preserve"> </v>
      </c>
      <c r="V20" s="721" t="str">
        <f t="shared" si="44"/>
        <v xml:space="preserve"> </v>
      </c>
      <c r="W20" s="835"/>
      <c r="X20" s="462" t="s">
        <v>250</v>
      </c>
      <c r="Y20" s="471"/>
      <c r="Z20" s="462"/>
      <c r="AA20" s="471"/>
      <c r="AB20" s="370"/>
      <c r="AC20" s="370"/>
      <c r="AD20" s="371"/>
      <c r="AE20" s="822" t="s">
        <v>69</v>
      </c>
      <c r="AF20" s="440" t="str">
        <f t="shared" si="45"/>
        <v xml:space="preserve"> </v>
      </c>
      <c r="AG20" s="439" t="str">
        <f t="shared" si="46"/>
        <v xml:space="preserve"> </v>
      </c>
      <c r="AH20" s="27" t="str">
        <f t="shared" si="47"/>
        <v xml:space="preserve"> </v>
      </c>
      <c r="AQ20" s="16"/>
    </row>
    <row r="21" spans="2:43" s="27" customFormat="1" ht="11.25" customHeight="1" x14ac:dyDescent="0.3">
      <c r="B21" s="722">
        <v>9</v>
      </c>
      <c r="C21" s="708" t="s">
        <v>364</v>
      </c>
      <c r="D21" s="709" t="s">
        <v>273</v>
      </c>
      <c r="E21" s="710" t="s">
        <v>430</v>
      </c>
      <c r="F21" s="711" t="s">
        <v>279</v>
      </c>
      <c r="G21" s="723" t="s">
        <v>369</v>
      </c>
      <c r="H21" s="775" t="s">
        <v>489</v>
      </c>
      <c r="I21" s="830" t="s">
        <v>455</v>
      </c>
      <c r="J21" s="776">
        <v>4.08</v>
      </c>
      <c r="K21" s="715" t="s">
        <v>219</v>
      </c>
      <c r="L21" s="766" t="s">
        <v>46</v>
      </c>
      <c r="M21" s="717">
        <f>IF(X21="S",VLOOKUP(I21,Häufigkeiten!#REF!,3,FALSE),IF(X21="Ö",VLOOKUP(I21,Häufigkeiten!$C$12:$E$45,3,FALSE),IF(X21="K",VLOOKUP(I21,Häufigkeiten!#REF!,3,FALSE),IF(X21="T",VLOOKUP(I21,Häufigkeiten!#REF!,3,FALSE),IF(X21="B",VLOOKUP(I21,Häufigkeiten!#REF!,3,FALSE),IF(X21="Bü",VLOOKUP(I21,Häufigkeiten!#REF!,3,FALSE),IF(X21="F",VLOOKUP(I21,Häufigkeiten!#REF!,3,FALSE),IF(X21="Fw",VLOOKUP(I21,Häufigkeiten!#REF!,3,FALSE),IF(X21="X"," "," ")))))))))</f>
        <v>250</v>
      </c>
      <c r="N21" s="718">
        <f t="shared" si="38"/>
        <v>1020</v>
      </c>
      <c r="O21" s="850">
        <f>IF(I21="kR"," ",IF(I21&gt;0,VLOOKUP(K21,'Los1 Berechnung Unterhaltsr'!$C$7:$H$18,3,FALSE)," "))</f>
        <v>0</v>
      </c>
      <c r="P21" s="720" t="str">
        <f t="shared" si="39"/>
        <v xml:space="preserve"> </v>
      </c>
      <c r="Q21" s="720" t="str">
        <f t="shared" si="40"/>
        <v xml:space="preserve"> </v>
      </c>
      <c r="R21" s="718" t="str">
        <f t="shared" si="41"/>
        <v xml:space="preserve"> </v>
      </c>
      <c r="S21" s="851">
        <f>IF(I21=0," ",IF(I21="kR"," ",IF(L21="wt",VLOOKUP(K21,'Los1 Berechnung Unterhaltsr'!$C$7:$H$140,4,FALSE),IF(L21="nB",VLOOKUP(K21,'Los1 Berechnung Unterhaltsr'!$C$7:$H$140,4,FALSE),IF(L21="SoF",VLOOKUP(K21,'Los1 Berechnung Unterhaltsr'!$C$7:$H$140,5,FALSE)," ")))))</f>
        <v>0</v>
      </c>
      <c r="T21" s="718" t="str">
        <f t="shared" si="42"/>
        <v xml:space="preserve"> </v>
      </c>
      <c r="U21" s="718" t="str">
        <f t="shared" si="43"/>
        <v xml:space="preserve"> </v>
      </c>
      <c r="V21" s="721" t="str">
        <f t="shared" si="44"/>
        <v xml:space="preserve"> </v>
      </c>
      <c r="W21" s="835"/>
      <c r="X21" s="462" t="s">
        <v>250</v>
      </c>
      <c r="Y21" s="471"/>
      <c r="Z21" s="462"/>
      <c r="AA21" s="471"/>
      <c r="AB21" s="370"/>
      <c r="AC21" s="370"/>
      <c r="AD21" s="371"/>
      <c r="AE21" s="822" t="s">
        <v>69</v>
      </c>
      <c r="AF21" s="440" t="str">
        <f t="shared" si="45"/>
        <v xml:space="preserve"> </v>
      </c>
      <c r="AG21" s="439" t="str">
        <f t="shared" si="46"/>
        <v xml:space="preserve"> </v>
      </c>
      <c r="AH21" s="27" t="str">
        <f t="shared" si="47"/>
        <v xml:space="preserve"> </v>
      </c>
      <c r="AQ21" s="16"/>
    </row>
    <row r="22" spans="2:43" s="808" customFormat="1" ht="11.25" customHeight="1" x14ac:dyDescent="0.3">
      <c r="B22" s="722">
        <v>10</v>
      </c>
      <c r="C22" s="778" t="s">
        <v>364</v>
      </c>
      <c r="D22" s="779" t="s">
        <v>273</v>
      </c>
      <c r="E22" s="780" t="s">
        <v>430</v>
      </c>
      <c r="F22" s="781" t="s">
        <v>279</v>
      </c>
      <c r="G22" s="782" t="s">
        <v>369</v>
      </c>
      <c r="H22" s="783" t="s">
        <v>489</v>
      </c>
      <c r="I22" s="832" t="s">
        <v>70</v>
      </c>
      <c r="J22" s="784">
        <v>4.08</v>
      </c>
      <c r="K22" s="785" t="s">
        <v>219</v>
      </c>
      <c r="L22" s="786" t="s">
        <v>46</v>
      </c>
      <c r="M22" s="787">
        <f>IF(X22="S",VLOOKUP(I22,Häufigkeiten!#REF!,3,FALSE),IF(X22="Ö",VLOOKUP(I22,Häufigkeiten!$C$12:$E$45,3,FALSE),IF(X22="K",VLOOKUP(I22,Häufigkeiten!#REF!,3,FALSE),IF(X22="T",VLOOKUP(I22,Häufigkeiten!#REF!,3,FALSE),IF(X22="B",VLOOKUP(I22,Häufigkeiten!#REF!,3,FALSE),IF(X22="Bü",VLOOKUP(I22,Häufigkeiten!#REF!,3,FALSE),IF(X22="F",VLOOKUP(I22,Häufigkeiten!#REF!,3,FALSE),IF(X22="Fw",VLOOKUP(I22,Häufigkeiten!#REF!,3,FALSE),IF(X22="X"," "," ")))))))))</f>
        <v>64</v>
      </c>
      <c r="N22" s="788">
        <f t="shared" si="38"/>
        <v>261.12</v>
      </c>
      <c r="O22" s="850">
        <f>IF(I22="kR"," ",IF(I22&gt;0,VLOOKUP(K22,'Los1 Berechnung Unterhaltsr'!$C$7:$H$18,3,FALSE)," "))</f>
        <v>0</v>
      </c>
      <c r="P22" s="720" t="str">
        <f t="shared" si="39"/>
        <v xml:space="preserve"> </v>
      </c>
      <c r="Q22" s="720" t="str">
        <f t="shared" si="40"/>
        <v xml:space="preserve"> </v>
      </c>
      <c r="R22" s="718" t="str">
        <f t="shared" si="41"/>
        <v xml:space="preserve"> </v>
      </c>
      <c r="S22" s="851">
        <f>IF(I22=0," ",IF(I22="kR"," ",IF(L22="wt",VLOOKUP(K22,'Los1 Berechnung Unterhaltsr'!$C$7:$H$140,4,FALSE),IF(L22="nB",VLOOKUP(K22,'Los1 Berechnung Unterhaltsr'!$C$7:$H$140,4,FALSE),IF(L22="SoF",VLOOKUP(K22,'Los1 Berechnung Unterhaltsr'!$C$7:$H$140,5,FALSE)," ")))))</f>
        <v>0</v>
      </c>
      <c r="T22" s="718" t="str">
        <f t="shared" si="42"/>
        <v xml:space="preserve"> </v>
      </c>
      <c r="U22" s="718" t="str">
        <f t="shared" si="43"/>
        <v xml:space="preserve"> </v>
      </c>
      <c r="V22" s="721" t="str">
        <f t="shared" si="44"/>
        <v xml:space="preserve"> </v>
      </c>
      <c r="W22" s="836"/>
      <c r="X22" s="462" t="s">
        <v>250</v>
      </c>
      <c r="Y22" s="816"/>
      <c r="Z22" s="815"/>
      <c r="AA22" s="816"/>
      <c r="AB22" s="817"/>
      <c r="AC22" s="817"/>
      <c r="AD22" s="818"/>
      <c r="AE22" s="822" t="s">
        <v>69</v>
      </c>
      <c r="AF22" s="813" t="str">
        <f t="shared" si="45"/>
        <v xml:space="preserve"> </v>
      </c>
      <c r="AG22" s="814" t="str">
        <f t="shared" si="46"/>
        <v xml:space="preserve"> </v>
      </c>
      <c r="AH22" s="808" t="str">
        <f t="shared" si="47"/>
        <v xml:space="preserve"> </v>
      </c>
      <c r="AQ22" s="804"/>
    </row>
    <row r="23" spans="2:43" s="27" customFormat="1" ht="11.25" customHeight="1" x14ac:dyDescent="0.3">
      <c r="B23" s="722">
        <v>11</v>
      </c>
      <c r="C23" s="708" t="s">
        <v>364</v>
      </c>
      <c r="D23" s="709" t="s">
        <v>273</v>
      </c>
      <c r="E23" s="710" t="s">
        <v>430</v>
      </c>
      <c r="F23" s="711" t="s">
        <v>280</v>
      </c>
      <c r="G23" s="723" t="s">
        <v>370</v>
      </c>
      <c r="H23" s="775" t="s">
        <v>489</v>
      </c>
      <c r="I23" s="830" t="s">
        <v>455</v>
      </c>
      <c r="J23" s="776">
        <v>7.75</v>
      </c>
      <c r="K23" s="715" t="s">
        <v>219</v>
      </c>
      <c r="L23" s="766" t="s">
        <v>46</v>
      </c>
      <c r="M23" s="717">
        <f>IF(X23="S",VLOOKUP(I23,Häufigkeiten!#REF!,3,FALSE),IF(X23="Ö",VLOOKUP(I23,Häufigkeiten!$C$12:$E$45,3,FALSE),IF(X23="K",VLOOKUP(I23,Häufigkeiten!#REF!,3,FALSE),IF(X23="T",VLOOKUP(I23,Häufigkeiten!#REF!,3,FALSE),IF(X23="B",VLOOKUP(I23,Häufigkeiten!#REF!,3,FALSE),IF(X23="Bü",VLOOKUP(I23,Häufigkeiten!#REF!,3,FALSE),IF(X23="F",VLOOKUP(I23,Häufigkeiten!#REF!,3,FALSE),IF(X23="Fw",VLOOKUP(I23,Häufigkeiten!#REF!,3,FALSE),IF(X23="X"," "," ")))))))))</f>
        <v>250</v>
      </c>
      <c r="N23" s="718">
        <f t="shared" si="38"/>
        <v>1937.5</v>
      </c>
      <c r="O23" s="850">
        <f>IF(I23="kR"," ",IF(I23&gt;0,VLOOKUP(K23,'Los1 Berechnung Unterhaltsr'!$C$7:$H$18,3,FALSE)," "))</f>
        <v>0</v>
      </c>
      <c r="P23" s="720" t="str">
        <f t="shared" si="39"/>
        <v xml:space="preserve"> </v>
      </c>
      <c r="Q23" s="720" t="str">
        <f t="shared" si="40"/>
        <v xml:space="preserve"> </v>
      </c>
      <c r="R23" s="718" t="str">
        <f t="shared" si="41"/>
        <v xml:space="preserve"> </v>
      </c>
      <c r="S23" s="851">
        <f>IF(I23=0," ",IF(I23="kR"," ",IF(L23="wt",VLOOKUP(K23,'Los1 Berechnung Unterhaltsr'!$C$7:$H$140,4,FALSE),IF(L23="nB",VLOOKUP(K23,'Los1 Berechnung Unterhaltsr'!$C$7:$H$140,4,FALSE),IF(L23="SoF",VLOOKUP(K23,'Los1 Berechnung Unterhaltsr'!$C$7:$H$140,5,FALSE)," ")))))</f>
        <v>0</v>
      </c>
      <c r="T23" s="718" t="str">
        <f t="shared" si="42"/>
        <v xml:space="preserve"> </v>
      </c>
      <c r="U23" s="718" t="str">
        <f t="shared" si="43"/>
        <v xml:space="preserve"> </v>
      </c>
      <c r="V23" s="721" t="str">
        <f t="shared" si="44"/>
        <v xml:space="preserve"> </v>
      </c>
      <c r="W23" s="835"/>
      <c r="X23" s="462" t="s">
        <v>250</v>
      </c>
      <c r="Y23" s="471"/>
      <c r="Z23" s="462"/>
      <c r="AA23" s="471"/>
      <c r="AB23" s="370"/>
      <c r="AC23" s="370"/>
      <c r="AD23" s="371"/>
      <c r="AE23" s="822" t="s">
        <v>69</v>
      </c>
      <c r="AF23" s="440" t="str">
        <f t="shared" si="45"/>
        <v xml:space="preserve"> </v>
      </c>
      <c r="AG23" s="439" t="str">
        <f t="shared" si="46"/>
        <v xml:space="preserve"> </v>
      </c>
      <c r="AH23" s="27" t="str">
        <f t="shared" si="47"/>
        <v xml:space="preserve"> </v>
      </c>
      <c r="AQ23" s="16"/>
    </row>
    <row r="24" spans="2:43" s="808" customFormat="1" ht="11.25" customHeight="1" x14ac:dyDescent="0.3">
      <c r="B24" s="722">
        <v>12</v>
      </c>
      <c r="C24" s="778" t="s">
        <v>364</v>
      </c>
      <c r="D24" s="779" t="s">
        <v>273</v>
      </c>
      <c r="E24" s="780" t="s">
        <v>430</v>
      </c>
      <c r="F24" s="781" t="s">
        <v>280</v>
      </c>
      <c r="G24" s="782" t="s">
        <v>370</v>
      </c>
      <c r="H24" s="783" t="s">
        <v>489</v>
      </c>
      <c r="I24" s="832" t="s">
        <v>70</v>
      </c>
      <c r="J24" s="784">
        <v>7.75</v>
      </c>
      <c r="K24" s="785" t="s">
        <v>219</v>
      </c>
      <c r="L24" s="786" t="s">
        <v>46</v>
      </c>
      <c r="M24" s="787">
        <v>64</v>
      </c>
      <c r="N24" s="788">
        <f t="shared" ref="N24" si="58">IF(J24&gt;0,ROUND(J24*M24,2),"")</f>
        <v>496</v>
      </c>
      <c r="O24" s="850">
        <f>IF(I24="kR"," ",IF(I24&gt;0,VLOOKUP(K24,'Los1 Berechnung Unterhaltsr'!$C$7:$H$18,3,FALSE)," "))</f>
        <v>0</v>
      </c>
      <c r="P24" s="720" t="str">
        <f t="shared" ref="P24" si="59">IF(I24=0,"",IF(I24="kR","",IF(O24&gt;0,ROUND(J24/O24,4)," ")))</f>
        <v xml:space="preserve"> </v>
      </c>
      <c r="Q24" s="720" t="str">
        <f t="shared" ref="Q24" si="60">IF(I24=0,"",IF(I24="kR","",IF(J24=0," ",IF(O24&gt;0,ROUND(R24/12,4)," "))))</f>
        <v xml:space="preserve"> </v>
      </c>
      <c r="R24" s="718" t="str">
        <f t="shared" ref="R24" si="61">IF(I24=0,"",IF(I24="kR","",IF(J24=0," ",IF(O24&gt;0,ROUND(P24*M24,2)," "))))</f>
        <v xml:space="preserve"> </v>
      </c>
      <c r="S24" s="851">
        <f>IF(I24=0," ",IF(I24="kR"," ",IF(L24="wt",VLOOKUP(K24,'Los1 Berechnung Unterhaltsr'!$C$7:$H$140,4,FALSE),IF(L24="nB",VLOOKUP(K24,'Los1 Berechnung Unterhaltsr'!$C$7:$H$140,4,FALSE),IF(L24="SoF",VLOOKUP(K24,'Los1 Berechnung Unterhaltsr'!$C$7:$H$140,5,FALSE)," ")))))</f>
        <v>0</v>
      </c>
      <c r="T24" s="718" t="str">
        <f t="shared" ref="T24" si="62">IF(I24="kR"," ",IF(I24=0," ",IF(O24=0," ",IF(N24&gt;0,ROUND(P24*S24,2)," "))))</f>
        <v xml:space="preserve"> </v>
      </c>
      <c r="U24" s="718" t="str">
        <f t="shared" ref="U24" si="63">IF(M24=0,"",IF(I24="kR","",IF(J24=0," ",IF(O24&gt;0,ROUND(V24/12,2)," "))))</f>
        <v xml:space="preserve"> </v>
      </c>
      <c r="V24" s="721" t="str">
        <f t="shared" ref="V24" si="64">IF(I24="kR"," ",IF(I24=0," ",IF(O24=0," ",IF(N24&gt;0,ROUND(T24*M24,2)," "))))</f>
        <v xml:space="preserve"> </v>
      </c>
      <c r="W24" s="834"/>
      <c r="X24" s="462" t="s">
        <v>250</v>
      </c>
      <c r="Y24" s="810"/>
      <c r="Z24" s="809"/>
      <c r="AA24" s="810"/>
      <c r="AB24" s="811"/>
      <c r="AC24" s="811"/>
      <c r="AD24" s="812"/>
      <c r="AE24" s="822" t="s">
        <v>69</v>
      </c>
      <c r="AF24" s="813"/>
      <c r="AG24" s="814"/>
      <c r="AQ24" s="804"/>
    </row>
    <row r="25" spans="2:43" s="27" customFormat="1" ht="11.25" customHeight="1" x14ac:dyDescent="0.3">
      <c r="B25" s="722">
        <v>13</v>
      </c>
      <c r="C25" s="708" t="s">
        <v>364</v>
      </c>
      <c r="D25" s="709" t="s">
        <v>273</v>
      </c>
      <c r="E25" s="710" t="s">
        <v>429</v>
      </c>
      <c r="F25" s="711" t="s">
        <v>281</v>
      </c>
      <c r="G25" s="723" t="s">
        <v>371</v>
      </c>
      <c r="H25" s="775" t="s">
        <v>489</v>
      </c>
      <c r="I25" s="830" t="s">
        <v>455</v>
      </c>
      <c r="J25" s="776">
        <v>31.4</v>
      </c>
      <c r="K25" s="715" t="s">
        <v>218</v>
      </c>
      <c r="L25" s="766" t="s">
        <v>46</v>
      </c>
      <c r="M25" s="717">
        <f>IF(X25="S",VLOOKUP(I25,Häufigkeiten!#REF!,3,FALSE),IF(X25="Ö",VLOOKUP(I25,Häufigkeiten!$C$12:$E$45,3,FALSE),IF(X25="K",VLOOKUP(I25,Häufigkeiten!#REF!,3,FALSE),IF(X25="T",VLOOKUP(I25,Häufigkeiten!#REF!,3,FALSE),IF(X25="B",VLOOKUP(I25,Häufigkeiten!#REF!,3,FALSE),IF(X25="Bü",VLOOKUP(I25,Häufigkeiten!#REF!,3,FALSE),IF(X25="F",VLOOKUP(I25,Häufigkeiten!#REF!,3,FALSE),IF(X25="Fw",VLOOKUP(I25,Häufigkeiten!#REF!,3,FALSE),IF(X25="X"," "," ")))))))))</f>
        <v>250</v>
      </c>
      <c r="N25" s="718">
        <f t="shared" ref="N25" si="65">IF(J25&gt;0,ROUND(J25*M25,2),"")</f>
        <v>7850</v>
      </c>
      <c r="O25" s="850">
        <f>IF(I25="kR"," ",IF(I25&gt;0,VLOOKUP(K25,'Los1 Berechnung Unterhaltsr'!$C$7:$H$18,3,FALSE)," "))</f>
        <v>0</v>
      </c>
      <c r="P25" s="720" t="str">
        <f t="shared" ref="P25" si="66">IF(I25=0,"",IF(I25="kR","",IF(O25&gt;0,ROUND(J25/O25,4)," ")))</f>
        <v xml:space="preserve"> </v>
      </c>
      <c r="Q25" s="720" t="str">
        <f t="shared" ref="Q25" si="67">IF(I25=0,"",IF(I25="kR","",IF(J25=0," ",IF(O25&gt;0,ROUND(R25/12,4)," "))))</f>
        <v xml:space="preserve"> </v>
      </c>
      <c r="R25" s="718" t="str">
        <f t="shared" ref="R25" si="68">IF(I25=0,"",IF(I25="kR","",IF(J25=0," ",IF(O25&gt;0,ROUND(P25*M25,2)," "))))</f>
        <v xml:space="preserve"> </v>
      </c>
      <c r="S25" s="851">
        <f>IF(I25=0," ",IF(I25="kR"," ",IF(L25="wt",VLOOKUP(K25,'Los1 Berechnung Unterhaltsr'!$C$7:$H$140,4,FALSE),IF(L25="nB",VLOOKUP(K25,'Los1 Berechnung Unterhaltsr'!$C$7:$H$140,4,FALSE),IF(L25="SoF",VLOOKUP(K25,'Los1 Berechnung Unterhaltsr'!$C$7:$H$140,5,FALSE)," ")))))</f>
        <v>0</v>
      </c>
      <c r="T25" s="718" t="str">
        <f t="shared" ref="T25" si="69">IF(I25="kR"," ",IF(I25=0," ",IF(O25=0," ",IF(N25&gt;0,ROUND(P25*S25,2)," "))))</f>
        <v xml:space="preserve"> </v>
      </c>
      <c r="U25" s="718" t="str">
        <f t="shared" ref="U25" si="70">IF(M25=0,"",IF(I25="kR","",IF(J25=0," ",IF(O25&gt;0,ROUND(V25/12,2)," "))))</f>
        <v xml:space="preserve"> </v>
      </c>
      <c r="V25" s="721" t="str">
        <f t="shared" ref="V25" si="71">IF(I25="kR"," ",IF(I25=0," ",IF(O25=0," ",IF(N25&gt;0,ROUND(T25*M25,2)," "))))</f>
        <v xml:space="preserve"> </v>
      </c>
      <c r="W25" s="831"/>
      <c r="X25" s="462" t="s">
        <v>250</v>
      </c>
      <c r="Y25" s="471"/>
      <c r="Z25" s="462"/>
      <c r="AA25" s="471"/>
      <c r="AB25" s="370"/>
      <c r="AC25" s="370"/>
      <c r="AD25" s="371"/>
      <c r="AE25" s="822" t="s">
        <v>69</v>
      </c>
      <c r="AF25" s="440" t="str">
        <f t="shared" ref="AF25" si="72">IF(E25=0,B25," ")</f>
        <v xml:space="preserve"> </v>
      </c>
      <c r="AG25" s="439" t="str">
        <f t="shared" ref="AG25" si="73">IF(E25=0,C25," ")</f>
        <v xml:space="preserve"> </v>
      </c>
      <c r="AH25" s="27" t="str">
        <f t="shared" ref="AH25" si="74">IF(K25=0,E25," ")</f>
        <v xml:space="preserve"> </v>
      </c>
      <c r="AQ25" s="16"/>
    </row>
    <row r="26" spans="2:43" s="27" customFormat="1" ht="11.25" customHeight="1" x14ac:dyDescent="0.3">
      <c r="B26" s="722">
        <v>14</v>
      </c>
      <c r="C26" s="778" t="s">
        <v>364</v>
      </c>
      <c r="D26" s="779" t="s">
        <v>273</v>
      </c>
      <c r="E26" s="780" t="s">
        <v>429</v>
      </c>
      <c r="F26" s="781" t="s">
        <v>281</v>
      </c>
      <c r="G26" s="782" t="s">
        <v>371</v>
      </c>
      <c r="H26" s="783" t="s">
        <v>489</v>
      </c>
      <c r="I26" s="832" t="s">
        <v>70</v>
      </c>
      <c r="J26" s="784">
        <v>31.4</v>
      </c>
      <c r="K26" s="785" t="s">
        <v>218</v>
      </c>
      <c r="L26" s="786" t="s">
        <v>46</v>
      </c>
      <c r="M26" s="787">
        <f>IF(X26="S",VLOOKUP(I26,Häufigkeiten!#REF!,3,FALSE),IF(X26="Ö",VLOOKUP(I26,Häufigkeiten!$C$12:$E$45,3,FALSE),IF(X26="K",VLOOKUP(I26,Häufigkeiten!#REF!,3,FALSE),IF(X26="T",VLOOKUP(I26,Häufigkeiten!#REF!,3,FALSE),IF(X26="B",VLOOKUP(I26,Häufigkeiten!#REF!,3,FALSE),IF(X26="Bü",VLOOKUP(I26,Häufigkeiten!#REF!,3,FALSE),IF(X26="F",VLOOKUP(I26,Häufigkeiten!#REF!,3,FALSE),IF(X26="Fw",VLOOKUP(I26,Häufigkeiten!#REF!,3,FALSE),IF(X26="X"," "," ")))))))))</f>
        <v>64</v>
      </c>
      <c r="N26" s="788">
        <f t="shared" si="38"/>
        <v>2009.6</v>
      </c>
      <c r="O26" s="850">
        <f>IF(I26="kR"," ",IF(I26&gt;0,VLOOKUP(K26,'Los1 Berechnung Unterhaltsr'!$C$7:$H$18,3,FALSE)," "))</f>
        <v>0</v>
      </c>
      <c r="P26" s="720" t="str">
        <f t="shared" si="39"/>
        <v xml:space="preserve"> </v>
      </c>
      <c r="Q26" s="720" t="str">
        <f t="shared" si="40"/>
        <v xml:space="preserve"> </v>
      </c>
      <c r="R26" s="718" t="str">
        <f t="shared" si="41"/>
        <v xml:space="preserve"> </v>
      </c>
      <c r="S26" s="851">
        <f>IF(I26=0," ",IF(I26="kR"," ",IF(L26="wt",VLOOKUP(K26,'Los1 Berechnung Unterhaltsr'!$C$7:$H$140,4,FALSE),IF(L26="nB",VLOOKUP(K26,'Los1 Berechnung Unterhaltsr'!$C$7:$H$140,4,FALSE),IF(L26="SoF",VLOOKUP(K26,'Los1 Berechnung Unterhaltsr'!$C$7:$H$140,5,FALSE)," ")))))</f>
        <v>0</v>
      </c>
      <c r="T26" s="718" t="str">
        <f t="shared" si="42"/>
        <v xml:space="preserve"> </v>
      </c>
      <c r="U26" s="718" t="str">
        <f t="shared" si="43"/>
        <v xml:space="preserve"> </v>
      </c>
      <c r="V26" s="721" t="str">
        <f t="shared" si="44"/>
        <v xml:space="preserve"> </v>
      </c>
      <c r="W26" s="831"/>
      <c r="X26" s="462" t="s">
        <v>250</v>
      </c>
      <c r="Y26" s="471"/>
      <c r="Z26" s="462"/>
      <c r="AA26" s="471"/>
      <c r="AB26" s="370"/>
      <c r="AC26" s="370"/>
      <c r="AD26" s="371"/>
      <c r="AE26" s="822" t="s">
        <v>69</v>
      </c>
      <c r="AF26" s="440" t="str">
        <f t="shared" si="45"/>
        <v xml:space="preserve"> </v>
      </c>
      <c r="AG26" s="439" t="str">
        <f t="shared" si="46"/>
        <v xml:space="preserve"> </v>
      </c>
      <c r="AH26" s="27" t="str">
        <f t="shared" si="47"/>
        <v xml:space="preserve"> </v>
      </c>
      <c r="AQ26" s="16"/>
    </row>
    <row r="27" spans="2:43" s="27" customFormat="1" ht="11.25" customHeight="1" x14ac:dyDescent="0.3">
      <c r="B27" s="722">
        <v>15</v>
      </c>
      <c r="C27" s="708" t="s">
        <v>364</v>
      </c>
      <c r="D27" s="709" t="s">
        <v>274</v>
      </c>
      <c r="E27" s="710" t="s">
        <v>429</v>
      </c>
      <c r="F27" s="711" t="s">
        <v>282</v>
      </c>
      <c r="G27" s="723" t="s">
        <v>372</v>
      </c>
      <c r="H27" s="775" t="s">
        <v>489</v>
      </c>
      <c r="I27" s="830" t="s">
        <v>455</v>
      </c>
      <c r="J27" s="776">
        <v>767.54</v>
      </c>
      <c r="K27" s="715" t="s">
        <v>216</v>
      </c>
      <c r="L27" s="766" t="s">
        <v>46</v>
      </c>
      <c r="M27" s="717">
        <f>IF(X27="S",VLOOKUP(I27,Häufigkeiten!#REF!,3,FALSE),IF(X27="Ö",VLOOKUP(I27,Häufigkeiten!$C$12:$E$45,3,FALSE),IF(X27="K",VLOOKUP(I27,Häufigkeiten!#REF!,3,FALSE),IF(X27="T",VLOOKUP(I27,Häufigkeiten!#REF!,3,FALSE),IF(X27="B",VLOOKUP(I27,Häufigkeiten!#REF!,3,FALSE),IF(X27="Bü",VLOOKUP(I27,Häufigkeiten!#REF!,3,FALSE),IF(X27="F",VLOOKUP(I27,Häufigkeiten!#REF!,3,FALSE),IF(X27="Fw",VLOOKUP(I27,Häufigkeiten!#REF!,3,FALSE),IF(X27="X"," "," ")))))))))</f>
        <v>250</v>
      </c>
      <c r="N27" s="718">
        <f t="shared" ref="N27" si="75">IF(J27&gt;0,ROUND(J27*M27,2),"")</f>
        <v>191885</v>
      </c>
      <c r="O27" s="850">
        <f>IF(I27="kR"," ",IF(I27&gt;0,VLOOKUP(K27,'Los1 Berechnung Unterhaltsr'!$C$7:$H$18,3,FALSE)," "))</f>
        <v>0</v>
      </c>
      <c r="P27" s="720" t="str">
        <f t="shared" ref="P27" si="76">IF(I27=0,"",IF(I27="kR","",IF(O27&gt;0,ROUND(J27/O27,4)," ")))</f>
        <v xml:space="preserve"> </v>
      </c>
      <c r="Q27" s="720" t="str">
        <f t="shared" ref="Q27" si="77">IF(I27=0,"",IF(I27="kR","",IF(J27=0," ",IF(O27&gt;0,ROUND(R27/12,4)," "))))</f>
        <v xml:space="preserve"> </v>
      </c>
      <c r="R27" s="718" t="str">
        <f t="shared" ref="R27" si="78">IF(I27=0,"",IF(I27="kR","",IF(J27=0," ",IF(O27&gt;0,ROUND(P27*M27,2)," "))))</f>
        <v xml:space="preserve"> </v>
      </c>
      <c r="S27" s="851">
        <f>IF(I27=0," ",IF(I27="kR"," ",IF(L27="wt",VLOOKUP(K27,'Los1 Berechnung Unterhaltsr'!$C$7:$H$140,4,FALSE),IF(L27="nB",VLOOKUP(K27,'Los1 Berechnung Unterhaltsr'!$C$7:$H$140,4,FALSE),IF(L27="SoF",VLOOKUP(K27,'Los1 Berechnung Unterhaltsr'!$C$7:$H$140,5,FALSE)," ")))))</f>
        <v>0</v>
      </c>
      <c r="T27" s="718" t="str">
        <f t="shared" ref="T27" si="79">IF(I27="kR"," ",IF(I27=0," ",IF(O27=0," ",IF(N27&gt;0,ROUND(P27*S27,2)," "))))</f>
        <v xml:space="preserve"> </v>
      </c>
      <c r="U27" s="718" t="str">
        <f t="shared" ref="U27" si="80">IF(M27=0,"",IF(I27="kR","",IF(J27=0," ",IF(O27&gt;0,ROUND(V27/12,2)," "))))</f>
        <v xml:space="preserve"> </v>
      </c>
      <c r="V27" s="721" t="str">
        <f t="shared" ref="V27" si="81">IF(I27="kR"," ",IF(I27=0," ",IF(O27=0," ",IF(N27&gt;0,ROUND(T27*M27,2)," "))))</f>
        <v xml:space="preserve"> </v>
      </c>
      <c r="W27" s="837"/>
      <c r="X27" s="462" t="s">
        <v>250</v>
      </c>
      <c r="Y27" s="471"/>
      <c r="Z27" s="462"/>
      <c r="AA27" s="471"/>
      <c r="AB27" s="370"/>
      <c r="AC27" s="370"/>
      <c r="AD27" s="371"/>
      <c r="AE27" s="822" t="s">
        <v>69</v>
      </c>
      <c r="AF27" s="440" t="str">
        <f t="shared" ref="AF27" si="82">IF(E27=0,B27," ")</f>
        <v xml:space="preserve"> </v>
      </c>
      <c r="AG27" s="439" t="str">
        <f t="shared" ref="AG27" si="83">IF(E27=0,C27," ")</f>
        <v xml:space="preserve"> </v>
      </c>
      <c r="AH27" s="27" t="str">
        <f t="shared" ref="AH27" si="84">IF(K27=0,E27," ")</f>
        <v xml:space="preserve"> </v>
      </c>
      <c r="AQ27" s="16"/>
    </row>
    <row r="28" spans="2:43" s="27" customFormat="1" ht="11.25" customHeight="1" x14ac:dyDescent="0.3">
      <c r="B28" s="722">
        <v>16</v>
      </c>
      <c r="C28" s="778" t="s">
        <v>364</v>
      </c>
      <c r="D28" s="779" t="s">
        <v>274</v>
      </c>
      <c r="E28" s="780" t="s">
        <v>429</v>
      </c>
      <c r="F28" s="781" t="s">
        <v>282</v>
      </c>
      <c r="G28" s="782" t="s">
        <v>372</v>
      </c>
      <c r="H28" s="783" t="s">
        <v>489</v>
      </c>
      <c r="I28" s="832" t="s">
        <v>70</v>
      </c>
      <c r="J28" s="784">
        <v>767.54</v>
      </c>
      <c r="K28" s="785" t="s">
        <v>216</v>
      </c>
      <c r="L28" s="786" t="s">
        <v>46</v>
      </c>
      <c r="M28" s="787">
        <f>IF(X28="S",VLOOKUP(I28,Häufigkeiten!#REF!,3,FALSE),IF(X28="Ö",VLOOKUP(I28,Häufigkeiten!$C$12:$E$45,3,FALSE),IF(X28="K",VLOOKUP(I28,Häufigkeiten!#REF!,3,FALSE),IF(X28="T",VLOOKUP(I28,Häufigkeiten!#REF!,3,FALSE),IF(X28="B",VLOOKUP(I28,Häufigkeiten!#REF!,3,FALSE),IF(X28="Bü",VLOOKUP(I28,Häufigkeiten!#REF!,3,FALSE),IF(X28="F",VLOOKUP(I28,Häufigkeiten!#REF!,3,FALSE),IF(X28="Fw",VLOOKUP(I28,Häufigkeiten!#REF!,3,FALSE),IF(X28="X"," "," ")))))))))</f>
        <v>64</v>
      </c>
      <c r="N28" s="788">
        <f t="shared" si="38"/>
        <v>49122.559999999998</v>
      </c>
      <c r="O28" s="850">
        <f>IF(I28="kR"," ",IF(I28&gt;0,VLOOKUP(K28,'Los1 Berechnung Unterhaltsr'!$C$7:$H$18,3,FALSE)," "))</f>
        <v>0</v>
      </c>
      <c r="P28" s="720" t="str">
        <f t="shared" si="39"/>
        <v xml:space="preserve"> </v>
      </c>
      <c r="Q28" s="720" t="str">
        <f t="shared" si="40"/>
        <v xml:space="preserve"> </v>
      </c>
      <c r="R28" s="718" t="str">
        <f t="shared" si="41"/>
        <v xml:space="preserve"> </v>
      </c>
      <c r="S28" s="851">
        <f>IF(I28=0," ",IF(I28="kR"," ",IF(L28="wt",VLOOKUP(K28,'Los1 Berechnung Unterhaltsr'!$C$7:$H$140,4,FALSE),IF(L28="nB",VLOOKUP(K28,'Los1 Berechnung Unterhaltsr'!$C$7:$H$140,4,FALSE),IF(L28="SoF",VLOOKUP(K28,'Los1 Berechnung Unterhaltsr'!$C$7:$H$140,5,FALSE)," ")))))</f>
        <v>0</v>
      </c>
      <c r="T28" s="718" t="str">
        <f t="shared" si="42"/>
        <v xml:space="preserve"> </v>
      </c>
      <c r="U28" s="718" t="str">
        <f t="shared" si="43"/>
        <v xml:space="preserve"> </v>
      </c>
      <c r="V28" s="721" t="str">
        <f t="shared" si="44"/>
        <v xml:space="preserve"> </v>
      </c>
      <c r="W28" s="837"/>
      <c r="X28" s="462" t="s">
        <v>250</v>
      </c>
      <c r="Y28" s="471"/>
      <c r="Z28" s="462"/>
      <c r="AA28" s="471"/>
      <c r="AB28" s="370"/>
      <c r="AC28" s="370"/>
      <c r="AD28" s="371"/>
      <c r="AE28" s="822" t="s">
        <v>69</v>
      </c>
      <c r="AF28" s="440" t="str">
        <f t="shared" si="45"/>
        <v xml:space="preserve"> </v>
      </c>
      <c r="AG28" s="439" t="str">
        <f t="shared" si="46"/>
        <v xml:space="preserve"> </v>
      </c>
      <c r="AH28" s="27" t="str">
        <f t="shared" si="47"/>
        <v xml:space="preserve"> </v>
      </c>
      <c r="AQ28" s="16"/>
    </row>
    <row r="29" spans="2:43" s="27" customFormat="1" ht="11.25" customHeight="1" x14ac:dyDescent="0.3">
      <c r="B29" s="722">
        <v>17</v>
      </c>
      <c r="C29" s="708" t="s">
        <v>364</v>
      </c>
      <c r="D29" s="709" t="s">
        <v>274</v>
      </c>
      <c r="E29" s="710" t="s">
        <v>429</v>
      </c>
      <c r="F29" s="711" t="s">
        <v>283</v>
      </c>
      <c r="G29" s="723" t="s">
        <v>373</v>
      </c>
      <c r="H29" s="775" t="s">
        <v>489</v>
      </c>
      <c r="I29" s="830" t="s">
        <v>455</v>
      </c>
      <c r="J29" s="776">
        <v>939.52</v>
      </c>
      <c r="K29" s="715" t="s">
        <v>216</v>
      </c>
      <c r="L29" s="766" t="s">
        <v>46</v>
      </c>
      <c r="M29" s="717">
        <f>IF(X29="S",VLOOKUP(I29,Häufigkeiten!#REF!,3,FALSE),IF(X29="Ö",VLOOKUP(I29,Häufigkeiten!$C$12:$E$45,3,FALSE),IF(X29="K",VLOOKUP(I29,Häufigkeiten!#REF!,3,FALSE),IF(X29="T",VLOOKUP(I29,Häufigkeiten!#REF!,3,FALSE),IF(X29="B",VLOOKUP(I29,Häufigkeiten!#REF!,3,FALSE),IF(X29="Bü",VLOOKUP(I29,Häufigkeiten!#REF!,3,FALSE),IF(X29="F",VLOOKUP(I29,Häufigkeiten!#REF!,3,FALSE),IF(X29="Fw",VLOOKUP(I29,Häufigkeiten!#REF!,3,FALSE),IF(X29="X"," "," ")))))))))</f>
        <v>250</v>
      </c>
      <c r="N29" s="718">
        <f t="shared" ref="N29" si="85">IF(J29&gt;0,ROUND(J29*M29,2),"")</f>
        <v>234880</v>
      </c>
      <c r="O29" s="850">
        <f>IF(I29="kR"," ",IF(I29&gt;0,VLOOKUP(K29,'Los1 Berechnung Unterhaltsr'!$C$7:$H$18,3,FALSE)," "))</f>
        <v>0</v>
      </c>
      <c r="P29" s="720" t="str">
        <f t="shared" ref="P29" si="86">IF(I29=0,"",IF(I29="kR","",IF(O29&gt;0,ROUND(J29/O29,4)," ")))</f>
        <v xml:space="preserve"> </v>
      </c>
      <c r="Q29" s="720" t="str">
        <f t="shared" ref="Q29" si="87">IF(I29=0,"",IF(I29="kR","",IF(J29=0," ",IF(O29&gt;0,ROUND(R29/12,4)," "))))</f>
        <v xml:space="preserve"> </v>
      </c>
      <c r="R29" s="718" t="str">
        <f t="shared" ref="R29" si="88">IF(I29=0,"",IF(I29="kR","",IF(J29=0," ",IF(O29&gt;0,ROUND(P29*M29,2)," "))))</f>
        <v xml:space="preserve"> </v>
      </c>
      <c r="S29" s="851">
        <f>IF(I29=0," ",IF(I29="kR"," ",IF(L29="wt",VLOOKUP(K29,'Los1 Berechnung Unterhaltsr'!$C$7:$H$140,4,FALSE),IF(L29="nB",VLOOKUP(K29,'Los1 Berechnung Unterhaltsr'!$C$7:$H$140,4,FALSE),IF(L29="SoF",VLOOKUP(K29,'Los1 Berechnung Unterhaltsr'!$C$7:$H$140,5,FALSE)," ")))))</f>
        <v>0</v>
      </c>
      <c r="T29" s="718" t="str">
        <f t="shared" ref="T29" si="89">IF(I29="kR"," ",IF(I29=0," ",IF(O29=0," ",IF(N29&gt;0,ROUND(P29*S29,2)," "))))</f>
        <v xml:space="preserve"> </v>
      </c>
      <c r="U29" s="718" t="str">
        <f t="shared" ref="U29" si="90">IF(M29=0,"",IF(I29="kR","",IF(J29=0," ",IF(O29&gt;0,ROUND(V29/12,2)," "))))</f>
        <v xml:space="preserve"> </v>
      </c>
      <c r="V29" s="721" t="str">
        <f t="shared" ref="V29" si="91">IF(I29="kR"," ",IF(I29=0," ",IF(O29=0," ",IF(N29&gt;0,ROUND(T29*M29,2)," "))))</f>
        <v xml:space="preserve"> </v>
      </c>
      <c r="W29" s="837"/>
      <c r="X29" s="462" t="s">
        <v>250</v>
      </c>
      <c r="Y29" s="471"/>
      <c r="Z29" s="462"/>
      <c r="AA29" s="471"/>
      <c r="AB29" s="370"/>
      <c r="AC29" s="370"/>
      <c r="AD29" s="371"/>
      <c r="AE29" s="822" t="s">
        <v>69</v>
      </c>
      <c r="AF29" s="440" t="str">
        <f t="shared" ref="AF29" si="92">IF(E29=0,B29," ")</f>
        <v xml:space="preserve"> </v>
      </c>
      <c r="AG29" s="439" t="str">
        <f t="shared" ref="AG29" si="93">IF(E29=0,C29," ")</f>
        <v xml:space="preserve"> </v>
      </c>
      <c r="AH29" s="27" t="str">
        <f t="shared" ref="AH29" si="94">IF(K29=0,E29," ")</f>
        <v xml:space="preserve"> </v>
      </c>
      <c r="AQ29" s="16"/>
    </row>
    <row r="30" spans="2:43" s="27" customFormat="1" ht="11.25" customHeight="1" x14ac:dyDescent="0.3">
      <c r="B30" s="722">
        <v>18</v>
      </c>
      <c r="C30" s="778" t="s">
        <v>364</v>
      </c>
      <c r="D30" s="779" t="s">
        <v>274</v>
      </c>
      <c r="E30" s="780" t="s">
        <v>429</v>
      </c>
      <c r="F30" s="781" t="s">
        <v>283</v>
      </c>
      <c r="G30" s="782" t="s">
        <v>373</v>
      </c>
      <c r="H30" s="783" t="s">
        <v>489</v>
      </c>
      <c r="I30" s="832" t="s">
        <v>70</v>
      </c>
      <c r="J30" s="784">
        <v>939.52</v>
      </c>
      <c r="K30" s="785" t="s">
        <v>216</v>
      </c>
      <c r="L30" s="786" t="s">
        <v>46</v>
      </c>
      <c r="M30" s="787">
        <f>IF(X30="S",VLOOKUP(I30,Häufigkeiten!#REF!,3,FALSE),IF(X30="Ö",VLOOKUP(I30,Häufigkeiten!$C$12:$E$45,3,FALSE),IF(X30="K",VLOOKUP(I30,Häufigkeiten!#REF!,3,FALSE),IF(X30="T",VLOOKUP(I30,Häufigkeiten!#REF!,3,FALSE),IF(X30="B",VLOOKUP(I30,Häufigkeiten!#REF!,3,FALSE),IF(X30="Bü",VLOOKUP(I30,Häufigkeiten!#REF!,3,FALSE),IF(X30="F",VLOOKUP(I30,Häufigkeiten!#REF!,3,FALSE),IF(X30="Fw",VLOOKUP(I30,Häufigkeiten!#REF!,3,FALSE),IF(X30="X"," "," ")))))))))</f>
        <v>64</v>
      </c>
      <c r="N30" s="788">
        <f t="shared" si="38"/>
        <v>60129.279999999999</v>
      </c>
      <c r="O30" s="850">
        <f>IF(I30="kR"," ",IF(I30&gt;0,VLOOKUP(K30,'Los1 Berechnung Unterhaltsr'!$C$7:$H$18,3,FALSE)," "))</f>
        <v>0</v>
      </c>
      <c r="P30" s="720" t="str">
        <f t="shared" si="39"/>
        <v xml:space="preserve"> </v>
      </c>
      <c r="Q30" s="720" t="str">
        <f t="shared" si="40"/>
        <v xml:space="preserve"> </v>
      </c>
      <c r="R30" s="718" t="str">
        <f t="shared" si="41"/>
        <v xml:space="preserve"> </v>
      </c>
      <c r="S30" s="851">
        <f>IF(I30=0," ",IF(I30="kR"," ",IF(L30="wt",VLOOKUP(K30,'Los1 Berechnung Unterhaltsr'!$C$7:$H$140,4,FALSE),IF(L30="nB",VLOOKUP(K30,'Los1 Berechnung Unterhaltsr'!$C$7:$H$140,4,FALSE),IF(L30="SoF",VLOOKUP(K30,'Los1 Berechnung Unterhaltsr'!$C$7:$H$140,5,FALSE)," ")))))</f>
        <v>0</v>
      </c>
      <c r="T30" s="718" t="str">
        <f t="shared" si="42"/>
        <v xml:space="preserve"> </v>
      </c>
      <c r="U30" s="718" t="str">
        <f t="shared" si="43"/>
        <v xml:space="preserve"> </v>
      </c>
      <c r="V30" s="721" t="str">
        <f t="shared" si="44"/>
        <v xml:space="preserve"> </v>
      </c>
      <c r="W30" s="837"/>
      <c r="X30" s="462" t="s">
        <v>250</v>
      </c>
      <c r="Y30" s="471"/>
      <c r="Z30" s="462"/>
      <c r="AA30" s="471"/>
      <c r="AB30" s="370"/>
      <c r="AC30" s="370"/>
      <c r="AD30" s="371"/>
      <c r="AE30" s="822" t="s">
        <v>69</v>
      </c>
      <c r="AF30" s="440" t="str">
        <f t="shared" si="45"/>
        <v xml:space="preserve"> </v>
      </c>
      <c r="AG30" s="439" t="str">
        <f t="shared" si="46"/>
        <v xml:space="preserve"> </v>
      </c>
      <c r="AH30" s="27" t="str">
        <f t="shared" si="47"/>
        <v xml:space="preserve"> </v>
      </c>
      <c r="AQ30" s="16"/>
    </row>
    <row r="31" spans="2:43" s="27" customFormat="1" ht="11.25" customHeight="1" x14ac:dyDescent="0.3">
      <c r="B31" s="722">
        <v>19</v>
      </c>
      <c r="C31" s="708" t="s">
        <v>364</v>
      </c>
      <c r="D31" s="709" t="s">
        <v>274</v>
      </c>
      <c r="E31" s="710" t="s">
        <v>429</v>
      </c>
      <c r="F31" s="711" t="s">
        <v>284</v>
      </c>
      <c r="G31" s="723" t="s">
        <v>374</v>
      </c>
      <c r="H31" s="775" t="s">
        <v>490</v>
      </c>
      <c r="I31" s="830" t="s">
        <v>455</v>
      </c>
      <c r="J31" s="776">
        <v>303.60000000000002</v>
      </c>
      <c r="K31" s="715" t="s">
        <v>216</v>
      </c>
      <c r="L31" s="766" t="s">
        <v>46</v>
      </c>
      <c r="M31" s="717">
        <f>IF(X31="S",VLOOKUP(I31,Häufigkeiten!#REF!,3,FALSE),IF(X31="Ö",VLOOKUP(I31,Häufigkeiten!$C$12:$E$45,3,FALSE),IF(X31="K",VLOOKUP(I31,Häufigkeiten!#REF!,3,FALSE),IF(X31="T",VLOOKUP(I31,Häufigkeiten!#REF!,3,FALSE),IF(X31="B",VLOOKUP(I31,Häufigkeiten!#REF!,3,FALSE),IF(X31="Bü",VLOOKUP(I31,Häufigkeiten!#REF!,3,FALSE),IF(X31="F",VLOOKUP(I31,Häufigkeiten!#REF!,3,FALSE),IF(X31="Fw",VLOOKUP(I31,Häufigkeiten!#REF!,3,FALSE),IF(X31="X"," "," ")))))))))</f>
        <v>250</v>
      </c>
      <c r="N31" s="718">
        <f t="shared" ref="N31" si="95">IF(J31&gt;0,ROUND(J31*M31,2),"")</f>
        <v>75900</v>
      </c>
      <c r="O31" s="850">
        <f>IF(I31="kR"," ",IF(I31&gt;0,VLOOKUP(K31,'Los1 Berechnung Unterhaltsr'!$C$7:$H$18,3,FALSE)," "))</f>
        <v>0</v>
      </c>
      <c r="P31" s="720" t="str">
        <f t="shared" ref="P31" si="96">IF(I31=0,"",IF(I31="kR","",IF(O31&gt;0,ROUND(J31/O31,4)," ")))</f>
        <v xml:space="preserve"> </v>
      </c>
      <c r="Q31" s="720" t="str">
        <f t="shared" ref="Q31" si="97">IF(I31=0,"",IF(I31="kR","",IF(J31=0," ",IF(O31&gt;0,ROUND(R31/12,4)," "))))</f>
        <v xml:space="preserve"> </v>
      </c>
      <c r="R31" s="718" t="str">
        <f t="shared" ref="R31" si="98">IF(I31=0,"",IF(I31="kR","",IF(J31=0," ",IF(O31&gt;0,ROUND(P31*M31,2)," "))))</f>
        <v xml:space="preserve"> </v>
      </c>
      <c r="S31" s="851">
        <f>IF(I31=0," ",IF(I31="kR"," ",IF(L31="wt",VLOOKUP(K31,'Los1 Berechnung Unterhaltsr'!$C$7:$H$140,4,FALSE),IF(L31="nB",VLOOKUP(K31,'Los1 Berechnung Unterhaltsr'!$C$7:$H$140,4,FALSE),IF(L31="SoF",VLOOKUP(K31,'Los1 Berechnung Unterhaltsr'!$C$7:$H$140,5,FALSE)," ")))))</f>
        <v>0</v>
      </c>
      <c r="T31" s="718" t="str">
        <f t="shared" ref="T31" si="99">IF(I31="kR"," ",IF(I31=0," ",IF(O31=0," ",IF(N31&gt;0,ROUND(P31*S31,2)," "))))</f>
        <v xml:space="preserve"> </v>
      </c>
      <c r="U31" s="718" t="str">
        <f t="shared" ref="U31" si="100">IF(M31=0,"",IF(I31="kR","",IF(J31=0," ",IF(O31&gt;0,ROUND(V31/12,2)," "))))</f>
        <v xml:space="preserve"> </v>
      </c>
      <c r="V31" s="721" t="str">
        <f t="shared" ref="V31" si="101">IF(I31="kR"," ",IF(I31=0," ",IF(O31=0," ",IF(N31&gt;0,ROUND(T31*M31,2)," "))))</f>
        <v xml:space="preserve"> </v>
      </c>
      <c r="W31" s="837" t="s">
        <v>439</v>
      </c>
      <c r="X31" s="462" t="s">
        <v>250</v>
      </c>
      <c r="Y31" s="471"/>
      <c r="Z31" s="462"/>
      <c r="AA31" s="471"/>
      <c r="AB31" s="370"/>
      <c r="AC31" s="370"/>
      <c r="AD31" s="371"/>
      <c r="AE31" s="822" t="s">
        <v>69</v>
      </c>
      <c r="AF31" s="440" t="str">
        <f t="shared" ref="AF31" si="102">IF(E31=0,B31," ")</f>
        <v xml:space="preserve"> </v>
      </c>
      <c r="AG31" s="439" t="str">
        <f t="shared" ref="AG31" si="103">IF(E31=0,C31," ")</f>
        <v xml:space="preserve"> </v>
      </c>
      <c r="AH31" s="27" t="str">
        <f t="shared" ref="AH31" si="104">IF(K31=0,E31," ")</f>
        <v xml:space="preserve"> </v>
      </c>
      <c r="AQ31" s="16"/>
    </row>
    <row r="32" spans="2:43" s="27" customFormat="1" ht="11.25" customHeight="1" x14ac:dyDescent="0.3">
      <c r="B32" s="722">
        <v>20</v>
      </c>
      <c r="C32" s="778" t="s">
        <v>364</v>
      </c>
      <c r="D32" s="779" t="s">
        <v>274</v>
      </c>
      <c r="E32" s="780" t="s">
        <v>429</v>
      </c>
      <c r="F32" s="781" t="s">
        <v>284</v>
      </c>
      <c r="G32" s="782" t="s">
        <v>374</v>
      </c>
      <c r="H32" s="783" t="s">
        <v>490</v>
      </c>
      <c r="I32" s="832" t="s">
        <v>70</v>
      </c>
      <c r="J32" s="784">
        <v>303.60000000000002</v>
      </c>
      <c r="K32" s="785" t="s">
        <v>216</v>
      </c>
      <c r="L32" s="786" t="s">
        <v>46</v>
      </c>
      <c r="M32" s="787">
        <f>IF(X32="S",VLOOKUP(I32,Häufigkeiten!#REF!,3,FALSE),IF(X32="Ö",VLOOKUP(I32,Häufigkeiten!$C$12:$E$45,3,FALSE),IF(X32="K",VLOOKUP(I32,Häufigkeiten!#REF!,3,FALSE),IF(X32="T",VLOOKUP(I32,Häufigkeiten!#REF!,3,FALSE),IF(X32="B",VLOOKUP(I32,Häufigkeiten!#REF!,3,FALSE),IF(X32="Bü",VLOOKUP(I32,Häufigkeiten!#REF!,3,FALSE),IF(X32="F",VLOOKUP(I32,Häufigkeiten!#REF!,3,FALSE),IF(X32="Fw",VLOOKUP(I32,Häufigkeiten!#REF!,3,FALSE),IF(X32="X"," "," ")))))))))</f>
        <v>64</v>
      </c>
      <c r="N32" s="788">
        <f t="shared" si="38"/>
        <v>19430.400000000001</v>
      </c>
      <c r="O32" s="850">
        <f>IF(I32="kR"," ",IF(I32&gt;0,VLOOKUP(K32,'Los1 Berechnung Unterhaltsr'!$C$7:$H$18,3,FALSE)," "))</f>
        <v>0</v>
      </c>
      <c r="P32" s="720" t="str">
        <f t="shared" si="39"/>
        <v xml:space="preserve"> </v>
      </c>
      <c r="Q32" s="720" t="str">
        <f t="shared" si="40"/>
        <v xml:space="preserve"> </v>
      </c>
      <c r="R32" s="718" t="str">
        <f t="shared" si="41"/>
        <v xml:space="preserve"> </v>
      </c>
      <c r="S32" s="851">
        <f>IF(I32=0," ",IF(I32="kR"," ",IF(L32="wt",VLOOKUP(K32,'Los1 Berechnung Unterhaltsr'!$C$7:$H$140,4,FALSE),IF(L32="nB",VLOOKUP(K32,'Los1 Berechnung Unterhaltsr'!$C$7:$H$140,4,FALSE),IF(L32="SoF",VLOOKUP(K32,'Los1 Berechnung Unterhaltsr'!$C$7:$H$140,5,FALSE)," ")))))</f>
        <v>0</v>
      </c>
      <c r="T32" s="718" t="str">
        <f t="shared" si="42"/>
        <v xml:space="preserve"> </v>
      </c>
      <c r="U32" s="718" t="str">
        <f t="shared" si="43"/>
        <v xml:space="preserve"> </v>
      </c>
      <c r="V32" s="721" t="str">
        <f t="shared" si="44"/>
        <v xml:space="preserve"> </v>
      </c>
      <c r="W32" s="837" t="s">
        <v>439</v>
      </c>
      <c r="X32" s="462" t="s">
        <v>250</v>
      </c>
      <c r="Y32" s="471"/>
      <c r="Z32" s="462"/>
      <c r="AA32" s="471"/>
      <c r="AB32" s="370"/>
      <c r="AC32" s="370"/>
      <c r="AD32" s="371"/>
      <c r="AE32" s="822" t="s">
        <v>69</v>
      </c>
      <c r="AF32" s="440" t="str">
        <f t="shared" si="45"/>
        <v xml:space="preserve"> </v>
      </c>
      <c r="AG32" s="439" t="str">
        <f t="shared" si="46"/>
        <v xml:space="preserve"> </v>
      </c>
      <c r="AH32" s="27" t="str">
        <f t="shared" si="47"/>
        <v xml:space="preserve"> </v>
      </c>
      <c r="AQ32" s="16"/>
    </row>
    <row r="33" spans="2:43" s="27" customFormat="1" ht="11.25" customHeight="1" x14ac:dyDescent="0.3">
      <c r="B33" s="722">
        <v>21</v>
      </c>
      <c r="C33" s="708" t="s">
        <v>364</v>
      </c>
      <c r="D33" s="709" t="s">
        <v>274</v>
      </c>
      <c r="E33" s="710" t="s">
        <v>429</v>
      </c>
      <c r="F33" s="711" t="s">
        <v>285</v>
      </c>
      <c r="G33" s="723" t="s">
        <v>375</v>
      </c>
      <c r="H33" s="775" t="s">
        <v>489</v>
      </c>
      <c r="I33" s="830" t="s">
        <v>455</v>
      </c>
      <c r="J33" s="776">
        <v>390.62</v>
      </c>
      <c r="K33" s="715" t="s">
        <v>216</v>
      </c>
      <c r="L33" s="766" t="s">
        <v>46</v>
      </c>
      <c r="M33" s="717">
        <f>IF(X33="S",VLOOKUP(I33,Häufigkeiten!#REF!,3,FALSE),IF(X33="Ö",VLOOKUP(I33,Häufigkeiten!$C$12:$E$45,3,FALSE),IF(X33="K",VLOOKUP(I33,Häufigkeiten!#REF!,3,FALSE),IF(X33="T",VLOOKUP(I33,Häufigkeiten!#REF!,3,FALSE),IF(X33="B",VLOOKUP(I33,Häufigkeiten!#REF!,3,FALSE),IF(X33="Bü",VLOOKUP(I33,Häufigkeiten!#REF!,3,FALSE),IF(X33="F",VLOOKUP(I33,Häufigkeiten!#REF!,3,FALSE),IF(X33="Fw",VLOOKUP(I33,Häufigkeiten!#REF!,3,FALSE),IF(X33="X"," "," ")))))))))</f>
        <v>250</v>
      </c>
      <c r="N33" s="718">
        <f t="shared" ref="N33" si="105">IF(J33&gt;0,ROUND(J33*M33,2),"")</f>
        <v>97655</v>
      </c>
      <c r="O33" s="850">
        <f>IF(I33="kR"," ",IF(I33&gt;0,VLOOKUP(K33,'Los1 Berechnung Unterhaltsr'!$C$7:$H$18,3,FALSE)," "))</f>
        <v>0</v>
      </c>
      <c r="P33" s="720" t="str">
        <f t="shared" ref="P33" si="106">IF(I33=0,"",IF(I33="kR","",IF(O33&gt;0,ROUND(J33/O33,4)," ")))</f>
        <v xml:space="preserve"> </v>
      </c>
      <c r="Q33" s="720" t="str">
        <f t="shared" ref="Q33" si="107">IF(I33=0,"",IF(I33="kR","",IF(J33=0," ",IF(O33&gt;0,ROUND(R33/12,4)," "))))</f>
        <v xml:space="preserve"> </v>
      </c>
      <c r="R33" s="718" t="str">
        <f t="shared" ref="R33" si="108">IF(I33=0,"",IF(I33="kR","",IF(J33=0," ",IF(O33&gt;0,ROUND(P33*M33,2)," "))))</f>
        <v xml:space="preserve"> </v>
      </c>
      <c r="S33" s="851">
        <f>IF(I33=0," ",IF(I33="kR"," ",IF(L33="wt",VLOOKUP(K33,'Los1 Berechnung Unterhaltsr'!$C$7:$H$140,4,FALSE),IF(L33="nB",VLOOKUP(K33,'Los1 Berechnung Unterhaltsr'!$C$7:$H$140,4,FALSE),IF(L33="SoF",VLOOKUP(K33,'Los1 Berechnung Unterhaltsr'!$C$7:$H$140,5,FALSE)," ")))))</f>
        <v>0</v>
      </c>
      <c r="T33" s="718" t="str">
        <f t="shared" ref="T33" si="109">IF(I33="kR"," ",IF(I33=0," ",IF(O33=0," ",IF(N33&gt;0,ROUND(P33*S33,2)," "))))</f>
        <v xml:space="preserve"> </v>
      </c>
      <c r="U33" s="718" t="str">
        <f t="shared" ref="U33" si="110">IF(M33=0,"",IF(I33="kR","",IF(J33=0," ",IF(O33&gt;0,ROUND(V33/12,2)," "))))</f>
        <v xml:space="preserve"> </v>
      </c>
      <c r="V33" s="721" t="str">
        <f t="shared" ref="V33" si="111">IF(I33="kR"," ",IF(I33=0," ",IF(O33=0," ",IF(N33&gt;0,ROUND(T33*M33,2)," "))))</f>
        <v xml:space="preserve"> </v>
      </c>
      <c r="W33" s="837"/>
      <c r="X33" s="462" t="s">
        <v>250</v>
      </c>
      <c r="Y33" s="471"/>
      <c r="Z33" s="462"/>
      <c r="AA33" s="471"/>
      <c r="AB33" s="370"/>
      <c r="AC33" s="370"/>
      <c r="AD33" s="371"/>
      <c r="AE33" s="822" t="s">
        <v>69</v>
      </c>
      <c r="AF33" s="440" t="str">
        <f t="shared" ref="AF33" si="112">IF(E33=0,B33," ")</f>
        <v xml:space="preserve"> </v>
      </c>
      <c r="AG33" s="439" t="str">
        <f t="shared" ref="AG33" si="113">IF(E33=0,C33," ")</f>
        <v xml:space="preserve"> </v>
      </c>
      <c r="AH33" s="27" t="str">
        <f t="shared" ref="AH33" si="114">IF(K33=0,E33," ")</f>
        <v xml:space="preserve"> </v>
      </c>
      <c r="AQ33" s="16"/>
    </row>
    <row r="34" spans="2:43" s="27" customFormat="1" ht="11.25" customHeight="1" x14ac:dyDescent="0.3">
      <c r="B34" s="722">
        <v>22</v>
      </c>
      <c r="C34" s="778" t="s">
        <v>364</v>
      </c>
      <c r="D34" s="779" t="s">
        <v>274</v>
      </c>
      <c r="E34" s="780" t="s">
        <v>429</v>
      </c>
      <c r="F34" s="781" t="s">
        <v>285</v>
      </c>
      <c r="G34" s="782" t="s">
        <v>375</v>
      </c>
      <c r="H34" s="783" t="s">
        <v>489</v>
      </c>
      <c r="I34" s="832" t="s">
        <v>70</v>
      </c>
      <c r="J34" s="784">
        <v>390.62</v>
      </c>
      <c r="K34" s="785" t="s">
        <v>216</v>
      </c>
      <c r="L34" s="786" t="s">
        <v>46</v>
      </c>
      <c r="M34" s="787">
        <f>IF(X34="S",VLOOKUP(I34,Häufigkeiten!#REF!,3,FALSE),IF(X34="Ö",VLOOKUP(I34,Häufigkeiten!$C$12:$E$45,3,FALSE),IF(X34="K",VLOOKUP(I34,Häufigkeiten!#REF!,3,FALSE),IF(X34="T",VLOOKUP(I34,Häufigkeiten!#REF!,3,FALSE),IF(X34="B",VLOOKUP(I34,Häufigkeiten!#REF!,3,FALSE),IF(X34="Bü",VLOOKUP(I34,Häufigkeiten!#REF!,3,FALSE),IF(X34="F",VLOOKUP(I34,Häufigkeiten!#REF!,3,FALSE),IF(X34="Fw",VLOOKUP(I34,Häufigkeiten!#REF!,3,FALSE),IF(X34="X"," "," ")))))))))</f>
        <v>64</v>
      </c>
      <c r="N34" s="788">
        <f t="shared" si="38"/>
        <v>24999.68</v>
      </c>
      <c r="O34" s="850">
        <f>IF(I34="kR"," ",IF(I34&gt;0,VLOOKUP(K34,'Los1 Berechnung Unterhaltsr'!$C$7:$H$18,3,FALSE)," "))</f>
        <v>0</v>
      </c>
      <c r="P34" s="720" t="str">
        <f t="shared" si="39"/>
        <v xml:space="preserve"> </v>
      </c>
      <c r="Q34" s="720" t="str">
        <f t="shared" si="40"/>
        <v xml:space="preserve"> </v>
      </c>
      <c r="R34" s="718" t="str">
        <f t="shared" si="41"/>
        <v xml:space="preserve"> </v>
      </c>
      <c r="S34" s="851">
        <f>IF(I34=0," ",IF(I34="kR"," ",IF(L34="wt",VLOOKUP(K34,'Los1 Berechnung Unterhaltsr'!$C$7:$H$140,4,FALSE),IF(L34="nB",VLOOKUP(K34,'Los1 Berechnung Unterhaltsr'!$C$7:$H$140,4,FALSE),IF(L34="SoF",VLOOKUP(K34,'Los1 Berechnung Unterhaltsr'!$C$7:$H$140,5,FALSE)," ")))))</f>
        <v>0</v>
      </c>
      <c r="T34" s="718" t="str">
        <f t="shared" si="42"/>
        <v xml:space="preserve"> </v>
      </c>
      <c r="U34" s="718" t="str">
        <f t="shared" si="43"/>
        <v xml:space="preserve"> </v>
      </c>
      <c r="V34" s="721" t="str">
        <f t="shared" si="44"/>
        <v xml:space="preserve"> </v>
      </c>
      <c r="W34" s="837"/>
      <c r="X34" s="462" t="s">
        <v>250</v>
      </c>
      <c r="Y34" s="471"/>
      <c r="Z34" s="462"/>
      <c r="AA34" s="471"/>
      <c r="AB34" s="370"/>
      <c r="AC34" s="370"/>
      <c r="AD34" s="371"/>
      <c r="AE34" s="822" t="s">
        <v>69</v>
      </c>
      <c r="AF34" s="440" t="str">
        <f t="shared" si="45"/>
        <v xml:space="preserve"> </v>
      </c>
      <c r="AG34" s="439" t="str">
        <f t="shared" si="46"/>
        <v xml:space="preserve"> </v>
      </c>
      <c r="AH34" s="27" t="str">
        <f t="shared" si="47"/>
        <v xml:space="preserve"> </v>
      </c>
      <c r="AQ34" s="16"/>
    </row>
    <row r="35" spans="2:43" s="27" customFormat="1" ht="12.75" customHeight="1" x14ac:dyDescent="0.15">
      <c r="B35" s="722">
        <v>23</v>
      </c>
      <c r="C35" s="708" t="s">
        <v>364</v>
      </c>
      <c r="D35" s="709" t="s">
        <v>274</v>
      </c>
      <c r="E35" s="710" t="s">
        <v>431</v>
      </c>
      <c r="F35" s="711" t="s">
        <v>286</v>
      </c>
      <c r="G35" s="723" t="s">
        <v>376</v>
      </c>
      <c r="H35" s="775" t="s">
        <v>489</v>
      </c>
      <c r="I35" s="838" t="s">
        <v>251</v>
      </c>
      <c r="J35" s="776">
        <v>996.88</v>
      </c>
      <c r="K35" s="715" t="s">
        <v>146</v>
      </c>
      <c r="L35" s="766" t="s">
        <v>46</v>
      </c>
      <c r="M35" s="717">
        <f>IF(X35="S",VLOOKUP(I35,Häufigkeiten!#REF!,3,FALSE),IF(X35="Ö",VLOOKUP(I35,Häufigkeiten!$C$12:$E$45,3,FALSE),IF(X35="K",VLOOKUP(I35,Häufigkeiten!#REF!,3,FALSE),IF(X35="T",VLOOKUP(I35,Häufigkeiten!#REF!,3,FALSE),IF(X35="B",VLOOKUP(I35,Häufigkeiten!#REF!,3,FALSE),IF(X35="Bü",VLOOKUP(I35,Häufigkeiten!#REF!,3,FALSE),IF(X35="F",VLOOKUP(I35,Häufigkeiten!#REF!,3,FALSE),IF(X35="Fw",VLOOKUP(I35,Häufigkeiten!#REF!,3,FALSE),IF(X35="X"," "," ")))))))))</f>
        <v>1</v>
      </c>
      <c r="N35" s="718">
        <f t="shared" si="38"/>
        <v>996.88</v>
      </c>
      <c r="O35" s="850">
        <f>IF(I35="kR"," ",IF(I35&gt;0,VLOOKUP(K35,'Los1 Berechnung Unterhaltsr'!$C$7:$H$18,3,FALSE)," "))</f>
        <v>0</v>
      </c>
      <c r="P35" s="720" t="str">
        <f t="shared" si="39"/>
        <v xml:space="preserve"> </v>
      </c>
      <c r="Q35" s="720" t="str">
        <f t="shared" si="40"/>
        <v xml:space="preserve"> </v>
      </c>
      <c r="R35" s="718" t="str">
        <f t="shared" si="41"/>
        <v xml:space="preserve"> </v>
      </c>
      <c r="S35" s="851">
        <f>IF(I35=0," ",IF(I35="kR"," ",IF(L35="wt",VLOOKUP(K35,'Los1 Berechnung Unterhaltsr'!$C$7:$H$140,4,FALSE),IF(L35="nB",VLOOKUP(K35,'Los1 Berechnung Unterhaltsr'!$C$7:$H$140,4,FALSE),IF(L35="SoF",VLOOKUP(K35,'Los1 Berechnung Unterhaltsr'!$C$7:$H$140,5,FALSE)," ")))))</f>
        <v>0</v>
      </c>
      <c r="T35" s="718" t="str">
        <f t="shared" si="42"/>
        <v xml:space="preserve"> </v>
      </c>
      <c r="U35" s="718" t="str">
        <f t="shared" si="43"/>
        <v xml:space="preserve"> </v>
      </c>
      <c r="V35" s="721" t="str">
        <f t="shared" si="44"/>
        <v xml:space="preserve"> </v>
      </c>
      <c r="W35" s="839" t="s">
        <v>440</v>
      </c>
      <c r="X35" s="462" t="s">
        <v>250</v>
      </c>
      <c r="Y35" s="471"/>
      <c r="Z35" s="462"/>
      <c r="AA35" s="471"/>
      <c r="AB35" s="370"/>
      <c r="AC35" s="370"/>
      <c r="AD35" s="371"/>
      <c r="AE35" s="822" t="s">
        <v>69</v>
      </c>
      <c r="AF35" s="440" t="str">
        <f t="shared" si="45"/>
        <v xml:space="preserve"> </v>
      </c>
      <c r="AG35" s="439" t="str">
        <f t="shared" si="46"/>
        <v xml:space="preserve"> </v>
      </c>
      <c r="AH35" s="27" t="str">
        <f t="shared" si="47"/>
        <v xml:space="preserve"> </v>
      </c>
      <c r="AQ35" s="16"/>
    </row>
    <row r="36" spans="2:43" s="27" customFormat="1" ht="11.25" customHeight="1" x14ac:dyDescent="0.3">
      <c r="B36" s="722">
        <v>24</v>
      </c>
      <c r="C36" s="708" t="s">
        <v>364</v>
      </c>
      <c r="D36" s="709" t="s">
        <v>274</v>
      </c>
      <c r="E36" s="710" t="s">
        <v>431</v>
      </c>
      <c r="F36" s="711" t="s">
        <v>287</v>
      </c>
      <c r="G36" s="723" t="s">
        <v>377</v>
      </c>
      <c r="H36" s="775" t="s">
        <v>447</v>
      </c>
      <c r="I36" s="838">
        <v>2</v>
      </c>
      <c r="J36" s="776">
        <v>98.75</v>
      </c>
      <c r="K36" s="715" t="s">
        <v>216</v>
      </c>
      <c r="L36" s="766" t="s">
        <v>46</v>
      </c>
      <c r="M36" s="717">
        <f>IF(X36="S",VLOOKUP(I36,Häufigkeiten!#REF!,3,FALSE),IF(X36="Ö",VLOOKUP(I36,Häufigkeiten!$C$12:$E$45,3,FALSE),IF(X36="K",VLOOKUP(I36,Häufigkeiten!#REF!,3,FALSE),IF(X36="T",VLOOKUP(I36,Häufigkeiten!#REF!,3,FALSE),IF(X36="B",VLOOKUP(I36,Häufigkeiten!#REF!,3,FALSE),IF(X36="Bü",VLOOKUP(I36,Häufigkeiten!#REF!,3,FALSE),IF(X36="F",VLOOKUP(I36,Häufigkeiten!#REF!,3,FALSE),IF(X36="Fw",VLOOKUP(I36,Häufigkeiten!#REF!,3,FALSE),IF(X36="X"," "," ")))))))))</f>
        <v>104</v>
      </c>
      <c r="N36" s="718">
        <f t="shared" si="38"/>
        <v>10270</v>
      </c>
      <c r="O36" s="850">
        <f>IF(I36="kR"," ",IF(I36&gt;0,VLOOKUP(K36,'Los1 Berechnung Unterhaltsr'!$C$7:$H$18,3,FALSE)," "))</f>
        <v>0</v>
      </c>
      <c r="P36" s="720" t="str">
        <f t="shared" si="39"/>
        <v xml:space="preserve"> </v>
      </c>
      <c r="Q36" s="720" t="str">
        <f t="shared" si="40"/>
        <v xml:space="preserve"> </v>
      </c>
      <c r="R36" s="718" t="str">
        <f t="shared" si="41"/>
        <v xml:space="preserve"> </v>
      </c>
      <c r="S36" s="851">
        <f>IF(I36=0," ",IF(I36="kR"," ",IF(L36="wt",VLOOKUP(K36,'Los1 Berechnung Unterhaltsr'!$C$7:$H$140,4,FALSE),IF(L36="nB",VLOOKUP(K36,'Los1 Berechnung Unterhaltsr'!$C$7:$H$140,4,FALSE),IF(L36="SoF",VLOOKUP(K36,'Los1 Berechnung Unterhaltsr'!$C$7:$H$140,5,FALSE)," ")))))</f>
        <v>0</v>
      </c>
      <c r="T36" s="718" t="str">
        <f t="shared" si="42"/>
        <v xml:space="preserve"> </v>
      </c>
      <c r="U36" s="718" t="str">
        <f t="shared" si="43"/>
        <v xml:space="preserve"> </v>
      </c>
      <c r="V36" s="721" t="str">
        <f t="shared" si="44"/>
        <v xml:space="preserve"> </v>
      </c>
      <c r="W36" s="837"/>
      <c r="X36" s="462" t="s">
        <v>250</v>
      </c>
      <c r="Y36" s="471"/>
      <c r="Z36" s="462"/>
      <c r="AA36" s="471"/>
      <c r="AB36" s="370"/>
      <c r="AC36" s="370"/>
      <c r="AD36" s="371"/>
      <c r="AE36" s="822" t="s">
        <v>69</v>
      </c>
      <c r="AF36" s="440" t="str">
        <f t="shared" si="45"/>
        <v xml:space="preserve"> </v>
      </c>
      <c r="AG36" s="439" t="str">
        <f t="shared" si="46"/>
        <v xml:space="preserve"> </v>
      </c>
      <c r="AH36" s="27" t="str">
        <f t="shared" si="47"/>
        <v xml:space="preserve"> </v>
      </c>
      <c r="AQ36" s="16"/>
    </row>
    <row r="37" spans="2:43" s="27" customFormat="1" ht="11.25" customHeight="1" x14ac:dyDescent="0.3">
      <c r="B37" s="722">
        <v>25</v>
      </c>
      <c r="C37" s="708" t="s">
        <v>364</v>
      </c>
      <c r="D37" s="709" t="s">
        <v>274</v>
      </c>
      <c r="E37" s="710" t="s">
        <v>431</v>
      </c>
      <c r="F37" s="711" t="s">
        <v>288</v>
      </c>
      <c r="G37" s="723" t="s">
        <v>378</v>
      </c>
      <c r="H37" s="775" t="s">
        <v>489</v>
      </c>
      <c r="I37" s="838">
        <v>2</v>
      </c>
      <c r="J37" s="776">
        <v>3.01</v>
      </c>
      <c r="K37" s="715" t="s">
        <v>216</v>
      </c>
      <c r="L37" s="766" t="s">
        <v>46</v>
      </c>
      <c r="M37" s="717">
        <f>IF(X37="S",VLOOKUP(I37,Häufigkeiten!#REF!,3,FALSE),IF(X37="Ö",VLOOKUP(I37,Häufigkeiten!$C$12:$E$45,3,FALSE),IF(X37="K",VLOOKUP(I37,Häufigkeiten!#REF!,3,FALSE),IF(X37="T",VLOOKUP(I37,Häufigkeiten!#REF!,3,FALSE),IF(X37="B",VLOOKUP(I37,Häufigkeiten!#REF!,3,FALSE),IF(X37="Bü",VLOOKUP(I37,Häufigkeiten!#REF!,3,FALSE),IF(X37="F",VLOOKUP(I37,Häufigkeiten!#REF!,3,FALSE),IF(X37="Fw",VLOOKUP(I37,Häufigkeiten!#REF!,3,FALSE),IF(X37="X"," "," ")))))))))</f>
        <v>104</v>
      </c>
      <c r="N37" s="718">
        <f t="shared" si="38"/>
        <v>313.04000000000002</v>
      </c>
      <c r="O37" s="850">
        <f>IF(I37="kR"," ",IF(I37&gt;0,VLOOKUP(K37,'Los1 Berechnung Unterhaltsr'!$C$7:$H$18,3,FALSE)," "))</f>
        <v>0</v>
      </c>
      <c r="P37" s="720" t="str">
        <f t="shared" si="39"/>
        <v xml:space="preserve"> </v>
      </c>
      <c r="Q37" s="720" t="str">
        <f t="shared" si="40"/>
        <v xml:space="preserve"> </v>
      </c>
      <c r="R37" s="718" t="str">
        <f t="shared" si="41"/>
        <v xml:space="preserve"> </v>
      </c>
      <c r="S37" s="851">
        <f>IF(I37=0," ",IF(I37="kR"," ",IF(L37="wt",VLOOKUP(K37,'Los1 Berechnung Unterhaltsr'!$C$7:$H$140,4,FALSE),IF(L37="nB",VLOOKUP(K37,'Los1 Berechnung Unterhaltsr'!$C$7:$H$140,4,FALSE),IF(L37="SoF",VLOOKUP(K37,'Los1 Berechnung Unterhaltsr'!$C$7:$H$140,5,FALSE)," ")))))</f>
        <v>0</v>
      </c>
      <c r="T37" s="718" t="str">
        <f t="shared" si="42"/>
        <v xml:space="preserve"> </v>
      </c>
      <c r="U37" s="718" t="str">
        <f t="shared" si="43"/>
        <v xml:space="preserve"> </v>
      </c>
      <c r="V37" s="721" t="str">
        <f t="shared" si="44"/>
        <v xml:space="preserve"> </v>
      </c>
      <c r="W37" s="837"/>
      <c r="X37" s="462" t="s">
        <v>250</v>
      </c>
      <c r="Y37" s="471"/>
      <c r="Z37" s="462"/>
      <c r="AA37" s="471"/>
      <c r="AB37" s="370"/>
      <c r="AC37" s="370"/>
      <c r="AD37" s="371"/>
      <c r="AE37" s="822" t="s">
        <v>69</v>
      </c>
      <c r="AF37" s="440" t="str">
        <f t="shared" si="45"/>
        <v xml:space="preserve"> </v>
      </c>
      <c r="AG37" s="439" t="str">
        <f t="shared" si="46"/>
        <v xml:space="preserve"> </v>
      </c>
      <c r="AH37" s="27" t="str">
        <f t="shared" si="47"/>
        <v xml:space="preserve"> </v>
      </c>
      <c r="AQ37" s="16"/>
    </row>
    <row r="38" spans="2:43" s="27" customFormat="1" ht="11.25" customHeight="1" x14ac:dyDescent="0.3">
      <c r="B38" s="722">
        <v>26</v>
      </c>
      <c r="C38" s="708" t="s">
        <v>364</v>
      </c>
      <c r="D38" s="709" t="s">
        <v>274</v>
      </c>
      <c r="E38" s="710" t="s">
        <v>431</v>
      </c>
      <c r="F38" s="711" t="s">
        <v>289</v>
      </c>
      <c r="G38" s="723" t="s">
        <v>379</v>
      </c>
      <c r="H38" s="775" t="s">
        <v>489</v>
      </c>
      <c r="I38" s="838">
        <v>2</v>
      </c>
      <c r="J38" s="776">
        <v>2.2599999999999998</v>
      </c>
      <c r="K38" s="715" t="s">
        <v>216</v>
      </c>
      <c r="L38" s="766" t="s">
        <v>46</v>
      </c>
      <c r="M38" s="717">
        <f>IF(X38="S",VLOOKUP(I38,Häufigkeiten!#REF!,3,FALSE),IF(X38="Ö",VLOOKUP(I38,Häufigkeiten!$C$12:$E$45,3,FALSE),IF(X38="K",VLOOKUP(I38,Häufigkeiten!#REF!,3,FALSE),IF(X38="T",VLOOKUP(I38,Häufigkeiten!#REF!,3,FALSE),IF(X38="B",VLOOKUP(I38,Häufigkeiten!#REF!,3,FALSE),IF(X38="Bü",VLOOKUP(I38,Häufigkeiten!#REF!,3,FALSE),IF(X38="F",VLOOKUP(I38,Häufigkeiten!#REF!,3,FALSE),IF(X38="Fw",VLOOKUP(I38,Häufigkeiten!#REF!,3,FALSE),IF(X38="X"," "," ")))))))))</f>
        <v>104</v>
      </c>
      <c r="N38" s="718">
        <f t="shared" si="38"/>
        <v>235.04</v>
      </c>
      <c r="O38" s="850">
        <f>IF(I38="kR"," ",IF(I38&gt;0,VLOOKUP(K38,'Los1 Berechnung Unterhaltsr'!$C$7:$H$18,3,FALSE)," "))</f>
        <v>0</v>
      </c>
      <c r="P38" s="720" t="str">
        <f t="shared" si="39"/>
        <v xml:space="preserve"> </v>
      </c>
      <c r="Q38" s="720" t="str">
        <f t="shared" si="40"/>
        <v xml:space="preserve"> </v>
      </c>
      <c r="R38" s="718" t="str">
        <f t="shared" si="41"/>
        <v xml:space="preserve"> </v>
      </c>
      <c r="S38" s="851">
        <f>IF(I38=0," ",IF(I38="kR"," ",IF(L38="wt",VLOOKUP(K38,'Los1 Berechnung Unterhaltsr'!$C$7:$H$140,4,FALSE),IF(L38="nB",VLOOKUP(K38,'Los1 Berechnung Unterhaltsr'!$C$7:$H$140,4,FALSE),IF(L38="SoF",VLOOKUP(K38,'Los1 Berechnung Unterhaltsr'!$C$7:$H$140,5,FALSE)," ")))))</f>
        <v>0</v>
      </c>
      <c r="T38" s="718" t="str">
        <f t="shared" si="42"/>
        <v xml:space="preserve"> </v>
      </c>
      <c r="U38" s="718" t="str">
        <f t="shared" si="43"/>
        <v xml:space="preserve"> </v>
      </c>
      <c r="V38" s="721" t="str">
        <f t="shared" si="44"/>
        <v xml:space="preserve"> </v>
      </c>
      <c r="W38" s="837"/>
      <c r="X38" s="462" t="s">
        <v>250</v>
      </c>
      <c r="Y38" s="471"/>
      <c r="Z38" s="462"/>
      <c r="AA38" s="471"/>
      <c r="AB38" s="370"/>
      <c r="AC38" s="370"/>
      <c r="AD38" s="371"/>
      <c r="AE38" s="822" t="s">
        <v>69</v>
      </c>
      <c r="AF38" s="440" t="str">
        <f t="shared" si="45"/>
        <v xml:space="preserve"> </v>
      </c>
      <c r="AG38" s="439" t="str">
        <f t="shared" si="46"/>
        <v xml:space="preserve"> </v>
      </c>
      <c r="AH38" s="27" t="str">
        <f t="shared" si="47"/>
        <v xml:space="preserve"> </v>
      </c>
      <c r="AQ38" s="16"/>
    </row>
    <row r="39" spans="2:43" s="27" customFormat="1" ht="11.25" customHeight="1" x14ac:dyDescent="0.3">
      <c r="B39" s="722">
        <v>27</v>
      </c>
      <c r="C39" s="708" t="s">
        <v>364</v>
      </c>
      <c r="D39" s="709" t="s">
        <v>274</v>
      </c>
      <c r="E39" s="710" t="s">
        <v>429</v>
      </c>
      <c r="F39" s="711" t="s">
        <v>290</v>
      </c>
      <c r="G39" s="723" t="s">
        <v>380</v>
      </c>
      <c r="H39" s="775" t="s">
        <v>489</v>
      </c>
      <c r="I39" s="838" t="s">
        <v>513</v>
      </c>
      <c r="J39" s="776">
        <v>115.57</v>
      </c>
      <c r="K39" s="715" t="s">
        <v>216</v>
      </c>
      <c r="L39" s="766" t="s">
        <v>46</v>
      </c>
      <c r="M39" s="717">
        <f>IF(X39="S",VLOOKUP(I39,Häufigkeiten!#REF!,3,FALSE),IF(X39="Ö",VLOOKUP(I39,Häufigkeiten!$C$12:$E$45,3,FALSE),IF(X39="K",VLOOKUP(I39,Häufigkeiten!#REF!,3,FALSE),IF(X39="T",VLOOKUP(I39,Häufigkeiten!#REF!,3,FALSE),IF(X39="B",VLOOKUP(I39,Häufigkeiten!#REF!,3,FALSE),IF(X39="Bü",VLOOKUP(I39,Häufigkeiten!#REF!,3,FALSE),IF(X39="F",VLOOKUP(I39,Häufigkeiten!#REF!,3,FALSE),IF(X39="Fw",VLOOKUP(I39,Häufigkeiten!#REF!,3,FALSE),IF(X39="X"," "," ")))))))))</f>
        <v>156</v>
      </c>
      <c r="N39" s="718">
        <f t="shared" si="38"/>
        <v>18028.919999999998</v>
      </c>
      <c r="O39" s="850">
        <f>IF(I39="kR"," ",IF(I39&gt;0,VLOOKUP(K39,'Los1 Berechnung Unterhaltsr'!$C$7:$H$18,3,FALSE)," "))</f>
        <v>0</v>
      </c>
      <c r="P39" s="720" t="str">
        <f t="shared" si="39"/>
        <v xml:space="preserve"> </v>
      </c>
      <c r="Q39" s="720" t="str">
        <f t="shared" si="40"/>
        <v xml:space="preserve"> </v>
      </c>
      <c r="R39" s="718" t="str">
        <f t="shared" si="41"/>
        <v xml:space="preserve"> </v>
      </c>
      <c r="S39" s="851">
        <f>IF(I39=0," ",IF(I39="kR"," ",IF(L39="wt",VLOOKUP(K39,'Los1 Berechnung Unterhaltsr'!$C$7:$H$140,4,FALSE),IF(L39="nB",VLOOKUP(K39,'Los1 Berechnung Unterhaltsr'!$C$7:$H$140,4,FALSE),IF(L39="SoF",VLOOKUP(K39,'Los1 Berechnung Unterhaltsr'!$C$7:$H$140,5,FALSE)," ")))))</f>
        <v>0</v>
      </c>
      <c r="T39" s="718" t="str">
        <f t="shared" si="42"/>
        <v xml:space="preserve"> </v>
      </c>
      <c r="U39" s="718" t="str">
        <f t="shared" si="43"/>
        <v xml:space="preserve"> </v>
      </c>
      <c r="V39" s="721" t="str">
        <f t="shared" si="44"/>
        <v xml:space="preserve"> </v>
      </c>
      <c r="W39" s="837" t="s">
        <v>517</v>
      </c>
      <c r="X39" s="462" t="s">
        <v>250</v>
      </c>
      <c r="Y39" s="471"/>
      <c r="Z39" s="462"/>
      <c r="AA39" s="471"/>
      <c r="AB39" s="370"/>
      <c r="AC39" s="370"/>
      <c r="AD39" s="371"/>
      <c r="AE39" s="822" t="s">
        <v>69</v>
      </c>
      <c r="AF39" s="440" t="str">
        <f t="shared" si="45"/>
        <v xml:space="preserve"> </v>
      </c>
      <c r="AG39" s="439" t="str">
        <f t="shared" si="46"/>
        <v xml:space="preserve"> </v>
      </c>
      <c r="AH39" s="27" t="str">
        <f t="shared" si="47"/>
        <v xml:space="preserve"> </v>
      </c>
      <c r="AQ39" s="16"/>
    </row>
    <row r="40" spans="2:43" s="27" customFormat="1" ht="24.75" customHeight="1" x14ac:dyDescent="0.3">
      <c r="B40" s="722">
        <v>28</v>
      </c>
      <c r="C40" s="708" t="s">
        <v>364</v>
      </c>
      <c r="D40" s="709" t="s">
        <v>292</v>
      </c>
      <c r="E40" s="710" t="s">
        <v>430</v>
      </c>
      <c r="F40" s="711" t="s">
        <v>291</v>
      </c>
      <c r="G40" s="819" t="s">
        <v>381</v>
      </c>
      <c r="H40" s="775" t="s">
        <v>489</v>
      </c>
      <c r="I40" s="838" t="s">
        <v>190</v>
      </c>
      <c r="J40" s="776">
        <v>315.92</v>
      </c>
      <c r="K40" s="715" t="s">
        <v>214</v>
      </c>
      <c r="L40" s="766" t="s">
        <v>46</v>
      </c>
      <c r="M40" s="717">
        <f>IF(X40="S",VLOOKUP(I40,Häufigkeiten!#REF!,3,FALSE),IF(X40="Ö",VLOOKUP(I40,Häufigkeiten!$C$12:$E$45,3,FALSE),IF(X40="K",VLOOKUP(I40,Häufigkeiten!#REF!,3,FALSE),IF(X40="T",VLOOKUP(I40,Häufigkeiten!#REF!,3,FALSE),IF(X40="B",VLOOKUP(I40,Häufigkeiten!#REF!,3,FALSE),IF(X40="Bü",VLOOKUP(I40,Häufigkeiten!#REF!,3,FALSE),IF(X40="F",VLOOKUP(I40,Häufigkeiten!#REF!,3,FALSE),IF(X40="Fw",VLOOKUP(I40,Häufigkeiten!#REF!,3,FALSE),IF(X40="X"," "," ")))))))))</f>
        <v>1</v>
      </c>
      <c r="N40" s="718">
        <f t="shared" si="38"/>
        <v>315.92</v>
      </c>
      <c r="O40" s="850">
        <f>IF(I40="kR"," ",IF(I40&gt;0,VLOOKUP(K40,'Los1 Berechnung Unterhaltsr'!$C$7:$H$18,3,FALSE)," "))</f>
        <v>0</v>
      </c>
      <c r="P40" s="720" t="str">
        <f t="shared" si="39"/>
        <v xml:space="preserve"> </v>
      </c>
      <c r="Q40" s="720" t="str">
        <f t="shared" si="40"/>
        <v xml:space="preserve"> </v>
      </c>
      <c r="R40" s="718" t="str">
        <f t="shared" si="41"/>
        <v xml:space="preserve"> </v>
      </c>
      <c r="S40" s="851">
        <f>IF(I40=0," ",IF(I40="kR"," ",IF(L40="wt",VLOOKUP(K40,'Los1 Berechnung Unterhaltsr'!$C$7:$H$140,4,FALSE),IF(L40="nB",VLOOKUP(K40,'Los1 Berechnung Unterhaltsr'!$C$7:$H$140,4,FALSE),IF(L40="SoF",VLOOKUP(K40,'Los1 Berechnung Unterhaltsr'!$C$7:$H$140,5,FALSE)," ")))))</f>
        <v>0</v>
      </c>
      <c r="T40" s="718" t="str">
        <f t="shared" si="42"/>
        <v xml:space="preserve"> </v>
      </c>
      <c r="U40" s="718" t="str">
        <f t="shared" si="43"/>
        <v xml:space="preserve"> </v>
      </c>
      <c r="V40" s="721" t="str">
        <f t="shared" si="44"/>
        <v xml:space="preserve"> </v>
      </c>
      <c r="W40" s="837"/>
      <c r="X40" s="462" t="s">
        <v>250</v>
      </c>
      <c r="Y40" s="471"/>
      <c r="Z40" s="462"/>
      <c r="AA40" s="471"/>
      <c r="AB40" s="370"/>
      <c r="AC40" s="370"/>
      <c r="AD40" s="371"/>
      <c r="AE40" s="823" t="s">
        <v>69</v>
      </c>
      <c r="AF40" s="440" t="str">
        <f t="shared" si="45"/>
        <v xml:space="preserve"> </v>
      </c>
      <c r="AG40" s="439" t="str">
        <f t="shared" si="46"/>
        <v xml:space="preserve"> </v>
      </c>
      <c r="AH40" s="27" t="str">
        <f t="shared" si="47"/>
        <v xml:space="preserve"> </v>
      </c>
      <c r="AQ40" s="16"/>
    </row>
    <row r="41" spans="2:43" s="27" customFormat="1" ht="11.25" customHeight="1" x14ac:dyDescent="0.3">
      <c r="B41" s="722">
        <v>29</v>
      </c>
      <c r="C41" s="708" t="s">
        <v>364</v>
      </c>
      <c r="D41" s="709" t="s">
        <v>292</v>
      </c>
      <c r="E41" s="710" t="s">
        <v>430</v>
      </c>
      <c r="F41" s="711" t="s">
        <v>293</v>
      </c>
      <c r="G41" s="723" t="s">
        <v>382</v>
      </c>
      <c r="H41" s="775" t="s">
        <v>489</v>
      </c>
      <c r="I41" s="838" t="s">
        <v>190</v>
      </c>
      <c r="J41" s="776">
        <v>395.37</v>
      </c>
      <c r="K41" s="715" t="s">
        <v>214</v>
      </c>
      <c r="L41" s="766" t="s">
        <v>46</v>
      </c>
      <c r="M41" s="717">
        <f>IF(X41="S",VLOOKUP(I41,Häufigkeiten!#REF!,3,FALSE),IF(X41="Ö",VLOOKUP(I41,Häufigkeiten!$C$12:$E$45,3,FALSE),IF(X41="K",VLOOKUP(I41,Häufigkeiten!#REF!,3,FALSE),IF(X41="T",VLOOKUP(I41,Häufigkeiten!#REF!,3,FALSE),IF(X41="B",VLOOKUP(I41,Häufigkeiten!#REF!,3,FALSE),IF(X41="Bü",VLOOKUP(I41,Häufigkeiten!#REF!,3,FALSE),IF(X41="F",VLOOKUP(I41,Häufigkeiten!#REF!,3,FALSE),IF(X41="Fw",VLOOKUP(I41,Häufigkeiten!#REF!,3,FALSE),IF(X41="X"," "," ")))))))))</f>
        <v>1</v>
      </c>
      <c r="N41" s="718">
        <f t="shared" si="38"/>
        <v>395.37</v>
      </c>
      <c r="O41" s="850">
        <f>IF(I41="kR"," ",IF(I41&gt;0,VLOOKUP(K41,'Los1 Berechnung Unterhaltsr'!$C$7:$H$18,3,FALSE)," "))</f>
        <v>0</v>
      </c>
      <c r="P41" s="720" t="str">
        <f t="shared" si="39"/>
        <v xml:space="preserve"> </v>
      </c>
      <c r="Q41" s="720" t="str">
        <f t="shared" si="40"/>
        <v xml:space="preserve"> </v>
      </c>
      <c r="R41" s="718" t="str">
        <f t="shared" si="41"/>
        <v xml:space="preserve"> </v>
      </c>
      <c r="S41" s="851">
        <f>IF(I41=0," ",IF(I41="kR"," ",IF(L41="wt",VLOOKUP(K41,'Los1 Berechnung Unterhaltsr'!$C$7:$H$140,4,FALSE),IF(L41="nB",VLOOKUP(K41,'Los1 Berechnung Unterhaltsr'!$C$7:$H$140,4,FALSE),IF(L41="SoF",VLOOKUP(K41,'Los1 Berechnung Unterhaltsr'!$C$7:$H$140,5,FALSE)," ")))))</f>
        <v>0</v>
      </c>
      <c r="T41" s="718" t="str">
        <f t="shared" si="42"/>
        <v xml:space="preserve"> </v>
      </c>
      <c r="U41" s="718" t="str">
        <f t="shared" si="43"/>
        <v xml:space="preserve"> </v>
      </c>
      <c r="V41" s="721" t="str">
        <f t="shared" si="44"/>
        <v xml:space="preserve"> </v>
      </c>
      <c r="W41" s="837"/>
      <c r="X41" s="462" t="s">
        <v>250</v>
      </c>
      <c r="Y41" s="471"/>
      <c r="Z41" s="462"/>
      <c r="AA41" s="471"/>
      <c r="AB41" s="370"/>
      <c r="AC41" s="370"/>
      <c r="AD41" s="371"/>
      <c r="AE41" s="822" t="s">
        <v>69</v>
      </c>
      <c r="AF41" s="440" t="str">
        <f t="shared" si="45"/>
        <v xml:space="preserve"> </v>
      </c>
      <c r="AG41" s="439" t="str">
        <f t="shared" si="46"/>
        <v xml:space="preserve"> </v>
      </c>
      <c r="AH41" s="27" t="str">
        <f t="shared" si="47"/>
        <v xml:space="preserve"> </v>
      </c>
      <c r="AQ41" s="16"/>
    </row>
    <row r="42" spans="2:43" s="27" customFormat="1" ht="11.25" customHeight="1" x14ac:dyDescent="0.3">
      <c r="B42" s="722">
        <v>30</v>
      </c>
      <c r="C42" s="708" t="s">
        <v>364</v>
      </c>
      <c r="D42" s="709" t="s">
        <v>292</v>
      </c>
      <c r="E42" s="710" t="s">
        <v>432</v>
      </c>
      <c r="F42" s="711" t="s">
        <v>294</v>
      </c>
      <c r="G42" s="723" t="s">
        <v>383</v>
      </c>
      <c r="H42" s="775" t="s">
        <v>448</v>
      </c>
      <c r="I42" s="838" t="s">
        <v>190</v>
      </c>
      <c r="J42" s="776">
        <v>456.56</v>
      </c>
      <c r="K42" s="715" t="s">
        <v>214</v>
      </c>
      <c r="L42" s="766" t="s">
        <v>46</v>
      </c>
      <c r="M42" s="717">
        <f>IF(X42="S",VLOOKUP(I42,Häufigkeiten!#REF!,3,FALSE),IF(X42="Ö",VLOOKUP(I42,Häufigkeiten!$C$12:$E$45,3,FALSE),IF(X42="K",VLOOKUP(I42,Häufigkeiten!#REF!,3,FALSE),IF(X42="T",VLOOKUP(I42,Häufigkeiten!#REF!,3,FALSE),IF(X42="B",VLOOKUP(I42,Häufigkeiten!#REF!,3,FALSE),IF(X42="Bü",VLOOKUP(I42,Häufigkeiten!#REF!,3,FALSE),IF(X42="F",VLOOKUP(I42,Häufigkeiten!#REF!,3,FALSE),IF(X42="Fw",VLOOKUP(I42,Häufigkeiten!#REF!,3,FALSE),IF(X42="X"," "," ")))))))))</f>
        <v>1</v>
      </c>
      <c r="N42" s="718">
        <f t="shared" si="38"/>
        <v>456.56</v>
      </c>
      <c r="O42" s="850">
        <f>IF(I42="kR"," ",IF(I42&gt;0,VLOOKUP(K42,'Los1 Berechnung Unterhaltsr'!$C$7:$H$18,3,FALSE)," "))</f>
        <v>0</v>
      </c>
      <c r="P42" s="720" t="str">
        <f t="shared" si="39"/>
        <v xml:space="preserve"> </v>
      </c>
      <c r="Q42" s="720" t="str">
        <f t="shared" si="40"/>
        <v xml:space="preserve"> </v>
      </c>
      <c r="R42" s="718" t="str">
        <f t="shared" si="41"/>
        <v xml:space="preserve"> </v>
      </c>
      <c r="S42" s="851">
        <f>IF(I42=0," ",IF(I42="kR"," ",IF(L42="wt",VLOOKUP(K42,'Los1 Berechnung Unterhaltsr'!$C$7:$H$140,4,FALSE),IF(L42="nB",VLOOKUP(K42,'Los1 Berechnung Unterhaltsr'!$C$7:$H$140,4,FALSE),IF(L42="SoF",VLOOKUP(K42,'Los1 Berechnung Unterhaltsr'!$C$7:$H$140,5,FALSE)," ")))))</f>
        <v>0</v>
      </c>
      <c r="T42" s="718" t="str">
        <f t="shared" si="42"/>
        <v xml:space="preserve"> </v>
      </c>
      <c r="U42" s="718" t="str">
        <f t="shared" si="43"/>
        <v xml:space="preserve"> </v>
      </c>
      <c r="V42" s="721" t="str">
        <f t="shared" si="44"/>
        <v xml:space="preserve"> </v>
      </c>
      <c r="W42" s="837"/>
      <c r="X42" s="462" t="s">
        <v>250</v>
      </c>
      <c r="Y42" s="471"/>
      <c r="Z42" s="462"/>
      <c r="AA42" s="471"/>
      <c r="AB42" s="370"/>
      <c r="AC42" s="370"/>
      <c r="AD42" s="371"/>
      <c r="AE42" s="822" t="s">
        <v>69</v>
      </c>
      <c r="AF42" s="440" t="str">
        <f t="shared" si="45"/>
        <v xml:space="preserve"> </v>
      </c>
      <c r="AG42" s="439" t="str">
        <f t="shared" si="46"/>
        <v xml:space="preserve"> </v>
      </c>
      <c r="AH42" s="27" t="str">
        <f t="shared" si="47"/>
        <v xml:space="preserve"> </v>
      </c>
      <c r="AQ42" s="16"/>
    </row>
    <row r="43" spans="2:43" s="27" customFormat="1" ht="11.25" customHeight="1" x14ac:dyDescent="0.3">
      <c r="B43" s="722">
        <v>31</v>
      </c>
      <c r="C43" s="708" t="s">
        <v>364</v>
      </c>
      <c r="D43" s="709" t="s">
        <v>292</v>
      </c>
      <c r="E43" s="710" t="s">
        <v>430</v>
      </c>
      <c r="F43" s="711" t="s">
        <v>295</v>
      </c>
      <c r="G43" s="723" t="s">
        <v>384</v>
      </c>
      <c r="H43" s="775" t="s">
        <v>448</v>
      </c>
      <c r="I43" s="838" t="s">
        <v>190</v>
      </c>
      <c r="J43" s="776">
        <v>312.51</v>
      </c>
      <c r="K43" s="715" t="s">
        <v>214</v>
      </c>
      <c r="L43" s="766" t="s">
        <v>46</v>
      </c>
      <c r="M43" s="717">
        <f>IF(X43="S",VLOOKUP(I43,Häufigkeiten!#REF!,3,FALSE),IF(X43="Ö",VLOOKUP(I43,Häufigkeiten!$C$12:$E$45,3,FALSE),IF(X43="K",VLOOKUP(I43,Häufigkeiten!#REF!,3,FALSE),IF(X43="T",VLOOKUP(I43,Häufigkeiten!#REF!,3,FALSE),IF(X43="B",VLOOKUP(I43,Häufigkeiten!#REF!,3,FALSE),IF(X43="Bü",VLOOKUP(I43,Häufigkeiten!#REF!,3,FALSE),IF(X43="F",VLOOKUP(I43,Häufigkeiten!#REF!,3,FALSE),IF(X43="Fw",VLOOKUP(I43,Häufigkeiten!#REF!,3,FALSE),IF(X43="X"," "," ")))))))))</f>
        <v>1</v>
      </c>
      <c r="N43" s="718">
        <f t="shared" si="38"/>
        <v>312.51</v>
      </c>
      <c r="O43" s="850">
        <f>IF(I43="kR"," ",IF(I43&gt;0,VLOOKUP(K43,'Los1 Berechnung Unterhaltsr'!$C$7:$H$18,3,FALSE)," "))</f>
        <v>0</v>
      </c>
      <c r="P43" s="720" t="str">
        <f t="shared" si="39"/>
        <v xml:space="preserve"> </v>
      </c>
      <c r="Q43" s="720" t="str">
        <f t="shared" si="40"/>
        <v xml:space="preserve"> </v>
      </c>
      <c r="R43" s="718" t="str">
        <f t="shared" si="41"/>
        <v xml:space="preserve"> </v>
      </c>
      <c r="S43" s="851">
        <f>IF(I43=0," ",IF(I43="kR"," ",IF(L43="wt",VLOOKUP(K43,'Los1 Berechnung Unterhaltsr'!$C$7:$H$140,4,FALSE),IF(L43="nB",VLOOKUP(K43,'Los1 Berechnung Unterhaltsr'!$C$7:$H$140,4,FALSE),IF(L43="SoF",VLOOKUP(K43,'Los1 Berechnung Unterhaltsr'!$C$7:$H$140,5,FALSE)," ")))))</f>
        <v>0</v>
      </c>
      <c r="T43" s="718" t="str">
        <f t="shared" si="42"/>
        <v xml:space="preserve"> </v>
      </c>
      <c r="U43" s="718" t="str">
        <f t="shared" si="43"/>
        <v xml:space="preserve"> </v>
      </c>
      <c r="V43" s="721" t="str">
        <f t="shared" si="44"/>
        <v xml:space="preserve"> </v>
      </c>
      <c r="W43" s="837"/>
      <c r="X43" s="462" t="s">
        <v>250</v>
      </c>
      <c r="Y43" s="471"/>
      <c r="Z43" s="462"/>
      <c r="AA43" s="471"/>
      <c r="AB43" s="370"/>
      <c r="AC43" s="370"/>
      <c r="AD43" s="371"/>
      <c r="AE43" s="822" t="s">
        <v>69</v>
      </c>
      <c r="AF43" s="440" t="str">
        <f t="shared" si="45"/>
        <v xml:space="preserve"> </v>
      </c>
      <c r="AG43" s="439" t="str">
        <f t="shared" si="46"/>
        <v xml:space="preserve"> </v>
      </c>
      <c r="AH43" s="27" t="str">
        <f t="shared" si="47"/>
        <v xml:space="preserve"> </v>
      </c>
      <c r="AQ43" s="16"/>
    </row>
    <row r="44" spans="2:43" s="27" customFormat="1" ht="11.25" customHeight="1" x14ac:dyDescent="0.3">
      <c r="B44" s="722">
        <v>32</v>
      </c>
      <c r="C44" s="708" t="s">
        <v>364</v>
      </c>
      <c r="D44" s="709" t="s">
        <v>292</v>
      </c>
      <c r="E44" s="710" t="s">
        <v>430</v>
      </c>
      <c r="F44" s="711" t="s">
        <v>296</v>
      </c>
      <c r="G44" s="723" t="s">
        <v>385</v>
      </c>
      <c r="H44" s="775" t="s">
        <v>448</v>
      </c>
      <c r="I44" s="838" t="s">
        <v>190</v>
      </c>
      <c r="J44" s="776">
        <v>45.03</v>
      </c>
      <c r="K44" s="715" t="s">
        <v>214</v>
      </c>
      <c r="L44" s="766" t="s">
        <v>46</v>
      </c>
      <c r="M44" s="717">
        <f>IF(X44="S",VLOOKUP(I44,Häufigkeiten!#REF!,3,FALSE),IF(X44="Ö",VLOOKUP(I44,Häufigkeiten!$C$12:$E$45,3,FALSE),IF(X44="K",VLOOKUP(I44,Häufigkeiten!#REF!,3,FALSE),IF(X44="T",VLOOKUP(I44,Häufigkeiten!#REF!,3,FALSE),IF(X44="B",VLOOKUP(I44,Häufigkeiten!#REF!,3,FALSE),IF(X44="Bü",VLOOKUP(I44,Häufigkeiten!#REF!,3,FALSE),IF(X44="F",VLOOKUP(I44,Häufigkeiten!#REF!,3,FALSE),IF(X44="Fw",VLOOKUP(I44,Häufigkeiten!#REF!,3,FALSE),IF(X44="X"," "," ")))))))))</f>
        <v>1</v>
      </c>
      <c r="N44" s="718">
        <f t="shared" si="38"/>
        <v>45.03</v>
      </c>
      <c r="O44" s="850">
        <f>IF(I44="kR"," ",IF(I44&gt;0,VLOOKUP(K44,'Los1 Berechnung Unterhaltsr'!$C$7:$H$18,3,FALSE)," "))</f>
        <v>0</v>
      </c>
      <c r="P44" s="720" t="str">
        <f t="shared" si="39"/>
        <v xml:space="preserve"> </v>
      </c>
      <c r="Q44" s="720" t="str">
        <f t="shared" si="40"/>
        <v xml:space="preserve"> </v>
      </c>
      <c r="R44" s="718" t="str">
        <f t="shared" si="41"/>
        <v xml:space="preserve"> </v>
      </c>
      <c r="S44" s="851">
        <f>IF(I44=0," ",IF(I44="kR"," ",IF(L44="wt",VLOOKUP(K44,'Los1 Berechnung Unterhaltsr'!$C$7:$H$140,4,FALSE),IF(L44="nB",VLOOKUP(K44,'Los1 Berechnung Unterhaltsr'!$C$7:$H$140,4,FALSE),IF(L44="SoF",VLOOKUP(K44,'Los1 Berechnung Unterhaltsr'!$C$7:$H$140,5,FALSE)," ")))))</f>
        <v>0</v>
      </c>
      <c r="T44" s="718" t="str">
        <f t="shared" si="42"/>
        <v xml:space="preserve"> </v>
      </c>
      <c r="U44" s="718" t="str">
        <f t="shared" si="43"/>
        <v xml:space="preserve"> </v>
      </c>
      <c r="V44" s="721" t="str">
        <f t="shared" si="44"/>
        <v xml:space="preserve"> </v>
      </c>
      <c r="W44" s="837"/>
      <c r="X44" s="462" t="s">
        <v>250</v>
      </c>
      <c r="Y44" s="471"/>
      <c r="Z44" s="462"/>
      <c r="AA44" s="471"/>
      <c r="AB44" s="370"/>
      <c r="AC44" s="370"/>
      <c r="AD44" s="371"/>
      <c r="AE44" s="822" t="s">
        <v>69</v>
      </c>
      <c r="AF44" s="440" t="str">
        <f t="shared" si="45"/>
        <v xml:space="preserve"> </v>
      </c>
      <c r="AG44" s="439" t="str">
        <f t="shared" si="46"/>
        <v xml:space="preserve"> </v>
      </c>
      <c r="AH44" s="27" t="str">
        <f t="shared" si="47"/>
        <v xml:space="preserve"> </v>
      </c>
      <c r="AQ44" s="16"/>
    </row>
    <row r="45" spans="2:43" s="27" customFormat="1" ht="11.25" customHeight="1" x14ac:dyDescent="0.3">
      <c r="B45" s="722">
        <v>33</v>
      </c>
      <c r="C45" s="708" t="s">
        <v>364</v>
      </c>
      <c r="D45" s="709" t="s">
        <v>292</v>
      </c>
      <c r="E45" s="710" t="s">
        <v>433</v>
      </c>
      <c r="F45" s="711" t="s">
        <v>297</v>
      </c>
      <c r="G45" s="723" t="s">
        <v>386</v>
      </c>
      <c r="H45" s="775" t="s">
        <v>489</v>
      </c>
      <c r="I45" s="838" t="s">
        <v>190</v>
      </c>
      <c r="J45" s="776">
        <v>114.46</v>
      </c>
      <c r="K45" s="715" t="s">
        <v>214</v>
      </c>
      <c r="L45" s="766" t="s">
        <v>46</v>
      </c>
      <c r="M45" s="717">
        <f>IF(X45="S",VLOOKUP(I45,Häufigkeiten!#REF!,3,FALSE),IF(X45="Ö",VLOOKUP(I45,Häufigkeiten!$C$12:$E$45,3,FALSE),IF(X45="K",VLOOKUP(I45,Häufigkeiten!#REF!,3,FALSE),IF(X45="T",VLOOKUP(I45,Häufigkeiten!#REF!,3,FALSE),IF(X45="B",VLOOKUP(I45,Häufigkeiten!#REF!,3,FALSE),IF(X45="Bü",VLOOKUP(I45,Häufigkeiten!#REF!,3,FALSE),IF(X45="F",VLOOKUP(I45,Häufigkeiten!#REF!,3,FALSE),IF(X45="Fw",VLOOKUP(I45,Häufigkeiten!#REF!,3,FALSE),IF(X45="X"," "," ")))))))))</f>
        <v>1</v>
      </c>
      <c r="N45" s="718">
        <f t="shared" si="38"/>
        <v>114.46</v>
      </c>
      <c r="O45" s="850">
        <f>IF(I45="kR"," ",IF(I45&gt;0,VLOOKUP(K45,'Los1 Berechnung Unterhaltsr'!$C$7:$H$18,3,FALSE)," "))</f>
        <v>0</v>
      </c>
      <c r="P45" s="720" t="str">
        <f t="shared" si="39"/>
        <v xml:space="preserve"> </v>
      </c>
      <c r="Q45" s="720" t="str">
        <f t="shared" si="40"/>
        <v xml:space="preserve"> </v>
      </c>
      <c r="R45" s="718" t="str">
        <f t="shared" si="41"/>
        <v xml:space="preserve"> </v>
      </c>
      <c r="S45" s="851">
        <f>IF(I45=0," ",IF(I45="kR"," ",IF(L45="wt",VLOOKUP(K45,'Los1 Berechnung Unterhaltsr'!$C$7:$H$140,4,FALSE),IF(L45="nB",VLOOKUP(K45,'Los1 Berechnung Unterhaltsr'!$C$7:$H$140,4,FALSE),IF(L45="SoF",VLOOKUP(K45,'Los1 Berechnung Unterhaltsr'!$C$7:$H$140,5,FALSE)," ")))))</f>
        <v>0</v>
      </c>
      <c r="T45" s="718" t="str">
        <f t="shared" si="42"/>
        <v xml:space="preserve"> </v>
      </c>
      <c r="U45" s="718" t="str">
        <f t="shared" si="43"/>
        <v xml:space="preserve"> </v>
      </c>
      <c r="V45" s="721" t="str">
        <f t="shared" si="44"/>
        <v xml:space="preserve"> </v>
      </c>
      <c r="W45" s="837" t="s">
        <v>441</v>
      </c>
      <c r="X45" s="462" t="s">
        <v>250</v>
      </c>
      <c r="Y45" s="471"/>
      <c r="Z45" s="462"/>
      <c r="AA45" s="471"/>
      <c r="AB45" s="370"/>
      <c r="AC45" s="370"/>
      <c r="AD45" s="371"/>
      <c r="AE45" s="822" t="s">
        <v>69</v>
      </c>
      <c r="AF45" s="440" t="str">
        <f t="shared" si="45"/>
        <v xml:space="preserve"> </v>
      </c>
      <c r="AG45" s="439" t="str">
        <f t="shared" si="46"/>
        <v xml:space="preserve"> </v>
      </c>
      <c r="AH45" s="27" t="str">
        <f t="shared" si="47"/>
        <v xml:space="preserve"> </v>
      </c>
      <c r="AQ45" s="16"/>
    </row>
    <row r="46" spans="2:43" s="27" customFormat="1" ht="11.25" customHeight="1" x14ac:dyDescent="0.3">
      <c r="B46" s="722">
        <v>34</v>
      </c>
      <c r="C46" s="708" t="s">
        <v>364</v>
      </c>
      <c r="D46" s="709" t="s">
        <v>292</v>
      </c>
      <c r="E46" s="710" t="s">
        <v>430</v>
      </c>
      <c r="F46" s="711" t="s">
        <v>298</v>
      </c>
      <c r="G46" s="723" t="s">
        <v>387</v>
      </c>
      <c r="H46" s="775" t="s">
        <v>448</v>
      </c>
      <c r="I46" s="838" t="s">
        <v>190</v>
      </c>
      <c r="J46" s="776">
        <v>103.6</v>
      </c>
      <c r="K46" s="715" t="s">
        <v>214</v>
      </c>
      <c r="L46" s="766" t="s">
        <v>46</v>
      </c>
      <c r="M46" s="717">
        <f>IF(X46="S",VLOOKUP(I46,Häufigkeiten!#REF!,3,FALSE),IF(X46="Ö",VLOOKUP(I46,Häufigkeiten!$C$12:$E$45,3,FALSE),IF(X46="K",VLOOKUP(I46,Häufigkeiten!#REF!,3,FALSE),IF(X46="T",VLOOKUP(I46,Häufigkeiten!#REF!,3,FALSE),IF(X46="B",VLOOKUP(I46,Häufigkeiten!#REF!,3,FALSE),IF(X46="Bü",VLOOKUP(I46,Häufigkeiten!#REF!,3,FALSE),IF(X46="F",VLOOKUP(I46,Häufigkeiten!#REF!,3,FALSE),IF(X46="Fw",VLOOKUP(I46,Häufigkeiten!#REF!,3,FALSE),IF(X46="X"," "," ")))))))))</f>
        <v>1</v>
      </c>
      <c r="N46" s="718">
        <f t="shared" si="38"/>
        <v>103.6</v>
      </c>
      <c r="O46" s="850">
        <f>IF(I46="kR"," ",IF(I46&gt;0,VLOOKUP(K46,'Los1 Berechnung Unterhaltsr'!$C$7:$H$18,3,FALSE)," "))</f>
        <v>0</v>
      </c>
      <c r="P46" s="720" t="str">
        <f t="shared" si="39"/>
        <v xml:space="preserve"> </v>
      </c>
      <c r="Q46" s="720" t="str">
        <f t="shared" si="40"/>
        <v xml:space="preserve"> </v>
      </c>
      <c r="R46" s="718" t="str">
        <f t="shared" si="41"/>
        <v xml:space="preserve"> </v>
      </c>
      <c r="S46" s="851">
        <f>IF(I46=0," ",IF(I46="kR"," ",IF(L46="wt",VLOOKUP(K46,'Los1 Berechnung Unterhaltsr'!$C$7:$H$140,4,FALSE),IF(L46="nB",VLOOKUP(K46,'Los1 Berechnung Unterhaltsr'!$C$7:$H$140,4,FALSE),IF(L46="SoF",VLOOKUP(K46,'Los1 Berechnung Unterhaltsr'!$C$7:$H$140,5,FALSE)," ")))))</f>
        <v>0</v>
      </c>
      <c r="T46" s="718" t="str">
        <f t="shared" si="42"/>
        <v xml:space="preserve"> </v>
      </c>
      <c r="U46" s="718" t="str">
        <f t="shared" si="43"/>
        <v xml:space="preserve"> </v>
      </c>
      <c r="V46" s="721" t="str">
        <f t="shared" si="44"/>
        <v xml:space="preserve"> </v>
      </c>
      <c r="W46" s="837"/>
      <c r="X46" s="462" t="s">
        <v>250</v>
      </c>
      <c r="Y46" s="471"/>
      <c r="Z46" s="462"/>
      <c r="AA46" s="471"/>
      <c r="AB46" s="370"/>
      <c r="AC46" s="370"/>
      <c r="AD46" s="371"/>
      <c r="AE46" s="822" t="s">
        <v>69</v>
      </c>
      <c r="AF46" s="440" t="str">
        <f t="shared" si="45"/>
        <v xml:space="preserve"> </v>
      </c>
      <c r="AG46" s="439" t="str">
        <f t="shared" si="46"/>
        <v xml:space="preserve"> </v>
      </c>
      <c r="AH46" s="27" t="str">
        <f t="shared" si="47"/>
        <v xml:space="preserve"> </v>
      </c>
      <c r="AQ46" s="16"/>
    </row>
    <row r="47" spans="2:43" s="27" customFormat="1" ht="11.25" customHeight="1" x14ac:dyDescent="0.3">
      <c r="B47" s="722">
        <v>35</v>
      </c>
      <c r="C47" s="708" t="s">
        <v>364</v>
      </c>
      <c r="D47" s="709" t="s">
        <v>292</v>
      </c>
      <c r="E47" s="710" t="s">
        <v>433</v>
      </c>
      <c r="F47" s="711" t="s">
        <v>299</v>
      </c>
      <c r="G47" s="723" t="s">
        <v>388</v>
      </c>
      <c r="H47" s="775" t="s">
        <v>489</v>
      </c>
      <c r="I47" s="838">
        <v>1</v>
      </c>
      <c r="J47" s="776">
        <v>91.62</v>
      </c>
      <c r="K47" s="715" t="s">
        <v>215</v>
      </c>
      <c r="L47" s="766" t="s">
        <v>46</v>
      </c>
      <c r="M47" s="717">
        <f>IF(X47="S",VLOOKUP(I47,Häufigkeiten!#REF!,3,FALSE),IF(X47="Ö",VLOOKUP(I47,Häufigkeiten!$C$12:$E$45,3,FALSE),IF(X47="K",VLOOKUP(I47,Häufigkeiten!#REF!,3,FALSE),IF(X47="T",VLOOKUP(I47,Häufigkeiten!#REF!,3,FALSE),IF(X47="B",VLOOKUP(I47,Häufigkeiten!#REF!,3,FALSE),IF(X47="Bü",VLOOKUP(I47,Häufigkeiten!#REF!,3,FALSE),IF(X47="F",VLOOKUP(I47,Häufigkeiten!#REF!,3,FALSE),IF(X47="Fw",VLOOKUP(I47,Häufigkeiten!#REF!,3,FALSE),IF(X47="X"," "," ")))))))))</f>
        <v>52</v>
      </c>
      <c r="N47" s="718">
        <f t="shared" si="38"/>
        <v>4764.24</v>
      </c>
      <c r="O47" s="850">
        <f>IF(I47="kR"," ",IF(I47&gt;0,VLOOKUP(K47,'Los1 Berechnung Unterhaltsr'!$C$7:$H$18,3,FALSE)," "))</f>
        <v>0</v>
      </c>
      <c r="P47" s="720" t="str">
        <f t="shared" si="39"/>
        <v xml:space="preserve"> </v>
      </c>
      <c r="Q47" s="720" t="str">
        <f t="shared" si="40"/>
        <v xml:space="preserve"> </v>
      </c>
      <c r="R47" s="718" t="str">
        <f t="shared" si="41"/>
        <v xml:space="preserve"> </v>
      </c>
      <c r="S47" s="851">
        <f>IF(I47=0," ",IF(I47="kR"," ",IF(L47="wt",VLOOKUP(K47,'Los1 Berechnung Unterhaltsr'!$C$7:$H$140,4,FALSE),IF(L47="nB",VLOOKUP(K47,'Los1 Berechnung Unterhaltsr'!$C$7:$H$140,4,FALSE),IF(L47="SoF",VLOOKUP(K47,'Los1 Berechnung Unterhaltsr'!$C$7:$H$140,5,FALSE)," ")))))</f>
        <v>0</v>
      </c>
      <c r="T47" s="718" t="str">
        <f t="shared" si="42"/>
        <v xml:space="preserve"> </v>
      </c>
      <c r="U47" s="718" t="str">
        <f t="shared" si="43"/>
        <v xml:space="preserve"> </v>
      </c>
      <c r="V47" s="721" t="str">
        <f t="shared" si="44"/>
        <v xml:space="preserve"> </v>
      </c>
      <c r="W47" s="837" t="s">
        <v>442</v>
      </c>
      <c r="X47" s="462" t="s">
        <v>250</v>
      </c>
      <c r="Y47" s="471"/>
      <c r="Z47" s="462"/>
      <c r="AA47" s="471"/>
      <c r="AB47" s="370"/>
      <c r="AC47" s="370"/>
      <c r="AD47" s="371"/>
      <c r="AE47" s="822" t="s">
        <v>69</v>
      </c>
      <c r="AF47" s="440" t="str">
        <f t="shared" si="45"/>
        <v xml:space="preserve"> </v>
      </c>
      <c r="AG47" s="439" t="str">
        <f t="shared" si="46"/>
        <v xml:space="preserve"> </v>
      </c>
      <c r="AH47" s="27" t="str">
        <f t="shared" si="47"/>
        <v xml:space="preserve"> </v>
      </c>
      <c r="AQ47" s="16"/>
    </row>
    <row r="48" spans="2:43" s="27" customFormat="1" ht="11.25" customHeight="1" x14ac:dyDescent="0.3">
      <c r="B48" s="722">
        <v>36</v>
      </c>
      <c r="C48" s="708" t="s">
        <v>364</v>
      </c>
      <c r="D48" s="709" t="s">
        <v>292</v>
      </c>
      <c r="E48" s="710" t="s">
        <v>433</v>
      </c>
      <c r="F48" s="711" t="s">
        <v>300</v>
      </c>
      <c r="G48" s="723" t="s">
        <v>389</v>
      </c>
      <c r="H48" s="775" t="s">
        <v>489</v>
      </c>
      <c r="I48" s="838">
        <v>1</v>
      </c>
      <c r="J48" s="776">
        <v>95.94</v>
      </c>
      <c r="K48" s="715" t="s">
        <v>215</v>
      </c>
      <c r="L48" s="766" t="s">
        <v>46</v>
      </c>
      <c r="M48" s="717">
        <f>IF(X48="S",VLOOKUP(I48,Häufigkeiten!#REF!,3,FALSE),IF(X48="Ö",VLOOKUP(I48,Häufigkeiten!$C$12:$E$45,3,FALSE),IF(X48="K",VLOOKUP(I48,Häufigkeiten!#REF!,3,FALSE),IF(X48="T",VLOOKUP(I48,Häufigkeiten!#REF!,3,FALSE),IF(X48="B",VLOOKUP(I48,Häufigkeiten!#REF!,3,FALSE),IF(X48="Bü",VLOOKUP(I48,Häufigkeiten!#REF!,3,FALSE),IF(X48="F",VLOOKUP(I48,Häufigkeiten!#REF!,3,FALSE),IF(X48="Fw",VLOOKUP(I48,Häufigkeiten!#REF!,3,FALSE),IF(X48="X"," "," ")))))))))</f>
        <v>52</v>
      </c>
      <c r="N48" s="718">
        <f t="shared" si="38"/>
        <v>4988.88</v>
      </c>
      <c r="O48" s="850">
        <f>IF(I48="kR"," ",IF(I48&gt;0,VLOOKUP(K48,'Los1 Berechnung Unterhaltsr'!$C$7:$H$18,3,FALSE)," "))</f>
        <v>0</v>
      </c>
      <c r="P48" s="720" t="str">
        <f t="shared" si="39"/>
        <v xml:space="preserve"> </v>
      </c>
      <c r="Q48" s="720" t="str">
        <f t="shared" si="40"/>
        <v xml:space="preserve"> </v>
      </c>
      <c r="R48" s="718" t="str">
        <f t="shared" si="41"/>
        <v xml:space="preserve"> </v>
      </c>
      <c r="S48" s="851">
        <f>IF(I48=0," ",IF(I48="kR"," ",IF(L48="wt",VLOOKUP(K48,'Los1 Berechnung Unterhaltsr'!$C$7:$H$140,4,FALSE),IF(L48="nB",VLOOKUP(K48,'Los1 Berechnung Unterhaltsr'!$C$7:$H$140,4,FALSE),IF(L48="SoF",VLOOKUP(K48,'Los1 Berechnung Unterhaltsr'!$C$7:$H$140,5,FALSE)," ")))))</f>
        <v>0</v>
      </c>
      <c r="T48" s="718" t="str">
        <f t="shared" si="42"/>
        <v xml:space="preserve"> </v>
      </c>
      <c r="U48" s="718" t="str">
        <f t="shared" si="43"/>
        <v xml:space="preserve"> </v>
      </c>
      <c r="V48" s="721" t="str">
        <f t="shared" si="44"/>
        <v xml:space="preserve"> </v>
      </c>
      <c r="W48" s="837" t="s">
        <v>443</v>
      </c>
      <c r="X48" s="462" t="s">
        <v>250</v>
      </c>
      <c r="Y48" s="471"/>
      <c r="Z48" s="462"/>
      <c r="AA48" s="471"/>
      <c r="AB48" s="370"/>
      <c r="AC48" s="370"/>
      <c r="AD48" s="371"/>
      <c r="AE48" s="822" t="s">
        <v>69</v>
      </c>
      <c r="AF48" s="440" t="str">
        <f t="shared" si="45"/>
        <v xml:space="preserve"> </v>
      </c>
      <c r="AG48" s="439" t="str">
        <f t="shared" si="46"/>
        <v xml:space="preserve"> </v>
      </c>
      <c r="AH48" s="27" t="str">
        <f t="shared" si="47"/>
        <v xml:space="preserve"> </v>
      </c>
      <c r="AQ48" s="16"/>
    </row>
    <row r="49" spans="2:43" s="27" customFormat="1" ht="11.25" customHeight="1" x14ac:dyDescent="0.3">
      <c r="B49" s="722">
        <v>37</v>
      </c>
      <c r="C49" s="708" t="s">
        <v>364</v>
      </c>
      <c r="D49" s="709" t="s">
        <v>292</v>
      </c>
      <c r="E49" s="710" t="s">
        <v>430</v>
      </c>
      <c r="F49" s="711" t="s">
        <v>301</v>
      </c>
      <c r="G49" s="723" t="s">
        <v>390</v>
      </c>
      <c r="H49" s="775" t="s">
        <v>448</v>
      </c>
      <c r="I49" s="838" t="s">
        <v>190</v>
      </c>
      <c r="J49" s="776">
        <v>408.09</v>
      </c>
      <c r="K49" s="715" t="s">
        <v>214</v>
      </c>
      <c r="L49" s="766" t="s">
        <v>46</v>
      </c>
      <c r="M49" s="717">
        <f>IF(X49="S",VLOOKUP(I49,Häufigkeiten!#REF!,3,FALSE),IF(X49="Ö",VLOOKUP(I49,Häufigkeiten!$C$12:$E$45,3,FALSE),IF(X49="K",VLOOKUP(I49,Häufigkeiten!#REF!,3,FALSE),IF(X49="T",VLOOKUP(I49,Häufigkeiten!#REF!,3,FALSE),IF(X49="B",VLOOKUP(I49,Häufigkeiten!#REF!,3,FALSE),IF(X49="Bü",VLOOKUP(I49,Häufigkeiten!#REF!,3,FALSE),IF(X49="F",VLOOKUP(I49,Häufigkeiten!#REF!,3,FALSE),IF(X49="Fw",VLOOKUP(I49,Häufigkeiten!#REF!,3,FALSE),IF(X49="X"," "," ")))))))))</f>
        <v>1</v>
      </c>
      <c r="N49" s="718">
        <f t="shared" si="38"/>
        <v>408.09</v>
      </c>
      <c r="O49" s="850">
        <f>IF(I49="kR"," ",IF(I49&gt;0,VLOOKUP(K49,'Los1 Berechnung Unterhaltsr'!$C$7:$H$18,3,FALSE)," "))</f>
        <v>0</v>
      </c>
      <c r="P49" s="720" t="str">
        <f t="shared" si="39"/>
        <v xml:space="preserve"> </v>
      </c>
      <c r="Q49" s="720" t="str">
        <f t="shared" si="40"/>
        <v xml:space="preserve"> </v>
      </c>
      <c r="R49" s="718" t="str">
        <f t="shared" si="41"/>
        <v xml:space="preserve"> </v>
      </c>
      <c r="S49" s="851">
        <f>IF(I49=0," ",IF(I49="kR"," ",IF(L49="wt",VLOOKUP(K49,'Los1 Berechnung Unterhaltsr'!$C$7:$H$140,4,FALSE),IF(L49="nB",VLOOKUP(K49,'Los1 Berechnung Unterhaltsr'!$C$7:$H$140,4,FALSE),IF(L49="SoF",VLOOKUP(K49,'Los1 Berechnung Unterhaltsr'!$C$7:$H$140,5,FALSE)," ")))))</f>
        <v>0</v>
      </c>
      <c r="T49" s="718" t="str">
        <f t="shared" si="42"/>
        <v xml:space="preserve"> </v>
      </c>
      <c r="U49" s="718" t="str">
        <f t="shared" si="43"/>
        <v xml:space="preserve"> </v>
      </c>
      <c r="V49" s="721" t="str">
        <f t="shared" si="44"/>
        <v xml:space="preserve"> </v>
      </c>
      <c r="W49" s="837"/>
      <c r="X49" s="462" t="s">
        <v>250</v>
      </c>
      <c r="Y49" s="471"/>
      <c r="Z49" s="462"/>
      <c r="AA49" s="471"/>
      <c r="AB49" s="370"/>
      <c r="AC49" s="370"/>
      <c r="AD49" s="371"/>
      <c r="AE49" s="822" t="s">
        <v>69</v>
      </c>
      <c r="AF49" s="440" t="str">
        <f t="shared" si="45"/>
        <v xml:space="preserve"> </v>
      </c>
      <c r="AG49" s="439" t="str">
        <f t="shared" si="46"/>
        <v xml:space="preserve"> </v>
      </c>
      <c r="AH49" s="27" t="str">
        <f t="shared" si="47"/>
        <v xml:space="preserve"> </v>
      </c>
      <c r="AQ49" s="16"/>
    </row>
    <row r="50" spans="2:43" s="27" customFormat="1" ht="19.5" customHeight="1" x14ac:dyDescent="0.3">
      <c r="B50" s="722">
        <v>38</v>
      </c>
      <c r="C50" s="708" t="s">
        <v>364</v>
      </c>
      <c r="D50" s="709" t="s">
        <v>292</v>
      </c>
      <c r="E50" s="710" t="s">
        <v>430</v>
      </c>
      <c r="F50" s="711" t="s">
        <v>302</v>
      </c>
      <c r="G50" s="819" t="s">
        <v>494</v>
      </c>
      <c r="H50" s="775" t="s">
        <v>489</v>
      </c>
      <c r="I50" s="838">
        <v>2</v>
      </c>
      <c r="J50" s="776">
        <v>11.58</v>
      </c>
      <c r="K50" s="715" t="s">
        <v>218</v>
      </c>
      <c r="L50" s="766" t="s">
        <v>46</v>
      </c>
      <c r="M50" s="717">
        <f>IF(X50="S",VLOOKUP(I50,Häufigkeiten!#REF!,3,FALSE),IF(X50="Ö",VLOOKUP(I50,Häufigkeiten!$C$12:$E$45,3,FALSE),IF(X50="K",VLOOKUP(I50,Häufigkeiten!#REF!,3,FALSE),IF(X50="T",VLOOKUP(I50,Häufigkeiten!#REF!,3,FALSE),IF(X50="B",VLOOKUP(I50,Häufigkeiten!#REF!,3,FALSE),IF(X50="Bü",VLOOKUP(I50,Häufigkeiten!#REF!,3,FALSE),IF(X50="F",VLOOKUP(I50,Häufigkeiten!#REF!,3,FALSE),IF(X50="Fw",VLOOKUP(I50,Häufigkeiten!#REF!,3,FALSE),IF(X50="X"," "," ")))))))))</f>
        <v>104</v>
      </c>
      <c r="N50" s="718">
        <f t="shared" si="38"/>
        <v>1204.32</v>
      </c>
      <c r="O50" s="850">
        <f>IF(I50="kR"," ",IF(I50&gt;0,VLOOKUP(K50,'Los1 Berechnung Unterhaltsr'!$C$7:$H$18,3,FALSE)," "))</f>
        <v>0</v>
      </c>
      <c r="P50" s="720" t="str">
        <f t="shared" si="39"/>
        <v xml:space="preserve"> </v>
      </c>
      <c r="Q50" s="720" t="str">
        <f t="shared" si="40"/>
        <v xml:space="preserve"> </v>
      </c>
      <c r="R50" s="718" t="str">
        <f t="shared" si="41"/>
        <v xml:space="preserve"> </v>
      </c>
      <c r="S50" s="851">
        <f>IF(I50=0," ",IF(I50="kR"," ",IF(L50="wt",VLOOKUP(K50,'Los1 Berechnung Unterhaltsr'!$C$7:$H$140,4,FALSE),IF(L50="nB",VLOOKUP(K50,'Los1 Berechnung Unterhaltsr'!$C$7:$H$140,4,FALSE),IF(L50="SoF",VLOOKUP(K50,'Los1 Berechnung Unterhaltsr'!$C$7:$H$140,5,FALSE)," ")))))</f>
        <v>0</v>
      </c>
      <c r="T50" s="718" t="str">
        <f t="shared" si="42"/>
        <v xml:space="preserve"> </v>
      </c>
      <c r="U50" s="718" t="str">
        <f t="shared" si="43"/>
        <v xml:space="preserve"> </v>
      </c>
      <c r="V50" s="721" t="str">
        <f t="shared" si="44"/>
        <v xml:space="preserve"> </v>
      </c>
      <c r="W50" s="837"/>
      <c r="X50" s="462" t="s">
        <v>250</v>
      </c>
      <c r="Y50" s="471"/>
      <c r="Z50" s="462"/>
      <c r="AA50" s="471"/>
      <c r="AB50" s="370"/>
      <c r="AC50" s="370"/>
      <c r="AD50" s="371"/>
      <c r="AE50" s="823" t="s">
        <v>69</v>
      </c>
      <c r="AF50" s="440" t="str">
        <f t="shared" si="45"/>
        <v xml:space="preserve"> </v>
      </c>
      <c r="AG50" s="439" t="str">
        <f t="shared" si="46"/>
        <v xml:space="preserve"> </v>
      </c>
      <c r="AH50" s="27" t="str">
        <f t="shared" si="47"/>
        <v xml:space="preserve"> </v>
      </c>
      <c r="AQ50" s="16"/>
    </row>
    <row r="51" spans="2:43" s="27" customFormat="1" ht="20.25" customHeight="1" x14ac:dyDescent="0.3">
      <c r="B51" s="722">
        <v>39</v>
      </c>
      <c r="C51" s="708" t="s">
        <v>364</v>
      </c>
      <c r="D51" s="709" t="s">
        <v>292</v>
      </c>
      <c r="E51" s="710" t="s">
        <v>430</v>
      </c>
      <c r="F51" s="711" t="s">
        <v>303</v>
      </c>
      <c r="G51" s="819" t="s">
        <v>510</v>
      </c>
      <c r="H51" s="775" t="s">
        <v>489</v>
      </c>
      <c r="I51" s="838">
        <v>2</v>
      </c>
      <c r="J51" s="776">
        <v>12.61</v>
      </c>
      <c r="K51" s="715" t="s">
        <v>218</v>
      </c>
      <c r="L51" s="766" t="s">
        <v>46</v>
      </c>
      <c r="M51" s="717">
        <f>IF(X51="S",VLOOKUP(I51,Häufigkeiten!#REF!,3,FALSE),IF(X51="Ö",VLOOKUP(I51,Häufigkeiten!$C$12:$E$45,3,FALSE),IF(X51="K",VLOOKUP(I51,Häufigkeiten!#REF!,3,FALSE),IF(X51="T",VLOOKUP(I51,Häufigkeiten!#REF!,3,FALSE),IF(X51="B",VLOOKUP(I51,Häufigkeiten!#REF!,3,FALSE),IF(X51="Bü",VLOOKUP(I51,Häufigkeiten!#REF!,3,FALSE),IF(X51="F",VLOOKUP(I51,Häufigkeiten!#REF!,3,FALSE),IF(X51="Fw",VLOOKUP(I51,Häufigkeiten!#REF!,3,FALSE),IF(X51="X"," "," ")))))))))</f>
        <v>104</v>
      </c>
      <c r="N51" s="718">
        <f t="shared" si="38"/>
        <v>1311.44</v>
      </c>
      <c r="O51" s="850">
        <f>IF(I51="kR"," ",IF(I51&gt;0,VLOOKUP(K51,'Los1 Berechnung Unterhaltsr'!$C$7:$H$18,3,FALSE)," "))</f>
        <v>0</v>
      </c>
      <c r="P51" s="720" t="str">
        <f t="shared" si="39"/>
        <v xml:space="preserve"> </v>
      </c>
      <c r="Q51" s="720" t="str">
        <f t="shared" si="40"/>
        <v xml:space="preserve"> </v>
      </c>
      <c r="R51" s="718" t="str">
        <f t="shared" si="41"/>
        <v xml:space="preserve"> </v>
      </c>
      <c r="S51" s="851">
        <f>IF(I51=0," ",IF(I51="kR"," ",IF(L51="wt",VLOOKUP(K51,'Los1 Berechnung Unterhaltsr'!$C$7:$H$140,4,FALSE),IF(L51="nB",VLOOKUP(K51,'Los1 Berechnung Unterhaltsr'!$C$7:$H$140,4,FALSE),IF(L51="SoF",VLOOKUP(K51,'Los1 Berechnung Unterhaltsr'!$C$7:$H$140,5,FALSE)," ")))))</f>
        <v>0</v>
      </c>
      <c r="T51" s="718" t="str">
        <f t="shared" si="42"/>
        <v xml:space="preserve"> </v>
      </c>
      <c r="U51" s="718" t="str">
        <f t="shared" si="43"/>
        <v xml:space="preserve"> </v>
      </c>
      <c r="V51" s="721" t="str">
        <f t="shared" si="44"/>
        <v xml:space="preserve"> </v>
      </c>
      <c r="W51" s="837"/>
      <c r="X51" s="462" t="s">
        <v>250</v>
      </c>
      <c r="Y51" s="471"/>
      <c r="Z51" s="462"/>
      <c r="AA51" s="471"/>
      <c r="AB51" s="370"/>
      <c r="AC51" s="370"/>
      <c r="AD51" s="371"/>
      <c r="AE51" s="823" t="s">
        <v>69</v>
      </c>
      <c r="AF51" s="440" t="str">
        <f t="shared" si="45"/>
        <v xml:space="preserve"> </v>
      </c>
      <c r="AG51" s="439" t="str">
        <f t="shared" si="46"/>
        <v xml:space="preserve"> </v>
      </c>
      <c r="AH51" s="27" t="str">
        <f t="shared" si="47"/>
        <v xml:space="preserve"> </v>
      </c>
      <c r="AQ51" s="16"/>
    </row>
    <row r="52" spans="2:43" s="27" customFormat="1" ht="11.25" customHeight="1" x14ac:dyDescent="0.3">
      <c r="B52" s="722">
        <v>40</v>
      </c>
      <c r="C52" s="708" t="s">
        <v>364</v>
      </c>
      <c r="D52" s="709" t="s">
        <v>292</v>
      </c>
      <c r="E52" s="710" t="s">
        <v>431</v>
      </c>
      <c r="F52" s="711" t="s">
        <v>304</v>
      </c>
      <c r="G52" s="723" t="s">
        <v>391</v>
      </c>
      <c r="H52" s="775" t="s">
        <v>491</v>
      </c>
      <c r="I52" s="838">
        <v>1</v>
      </c>
      <c r="J52" s="776">
        <v>92.24</v>
      </c>
      <c r="K52" s="715" t="s">
        <v>215</v>
      </c>
      <c r="L52" s="766" t="s">
        <v>46</v>
      </c>
      <c r="M52" s="717">
        <f>IF(X52="S",VLOOKUP(I52,Häufigkeiten!#REF!,3,FALSE),IF(X52="Ö",VLOOKUP(I52,Häufigkeiten!$C$12:$E$45,3,FALSE),IF(X52="K",VLOOKUP(I52,Häufigkeiten!#REF!,3,FALSE),IF(X52="T",VLOOKUP(I52,Häufigkeiten!#REF!,3,FALSE),IF(X52="B",VLOOKUP(I52,Häufigkeiten!#REF!,3,FALSE),IF(X52="Bü",VLOOKUP(I52,Häufigkeiten!#REF!,3,FALSE),IF(X52="F",VLOOKUP(I52,Häufigkeiten!#REF!,3,FALSE),IF(X52="Fw",VLOOKUP(I52,Häufigkeiten!#REF!,3,FALSE),IF(X52="X"," "," ")))))))))</f>
        <v>52</v>
      </c>
      <c r="N52" s="718">
        <f t="shared" si="38"/>
        <v>4796.4799999999996</v>
      </c>
      <c r="O52" s="850">
        <f>IF(I52="kR"," ",IF(I52&gt;0,VLOOKUP(K52,'Los1 Berechnung Unterhaltsr'!$C$7:$H$18,3,FALSE)," "))</f>
        <v>0</v>
      </c>
      <c r="P52" s="720" t="str">
        <f t="shared" si="39"/>
        <v xml:space="preserve"> </v>
      </c>
      <c r="Q52" s="720" t="str">
        <f t="shared" si="40"/>
        <v xml:space="preserve"> </v>
      </c>
      <c r="R52" s="718" t="str">
        <f t="shared" si="41"/>
        <v xml:space="preserve"> </v>
      </c>
      <c r="S52" s="851">
        <f>IF(I52=0," ",IF(I52="kR"," ",IF(L52="wt",VLOOKUP(K52,'Los1 Berechnung Unterhaltsr'!$C$7:$H$140,4,FALSE),IF(L52="nB",VLOOKUP(K52,'Los1 Berechnung Unterhaltsr'!$C$7:$H$140,4,FALSE),IF(L52="SoF",VLOOKUP(K52,'Los1 Berechnung Unterhaltsr'!$C$7:$H$140,5,FALSE)," ")))))</f>
        <v>0</v>
      </c>
      <c r="T52" s="718" t="str">
        <f t="shared" si="42"/>
        <v xml:space="preserve"> </v>
      </c>
      <c r="U52" s="718" t="str">
        <f t="shared" si="43"/>
        <v xml:space="preserve"> </v>
      </c>
      <c r="V52" s="721" t="str">
        <f t="shared" si="44"/>
        <v xml:space="preserve"> </v>
      </c>
      <c r="W52" s="837"/>
      <c r="X52" s="462" t="s">
        <v>250</v>
      </c>
      <c r="Y52" s="471"/>
      <c r="Z52" s="462"/>
      <c r="AA52" s="471"/>
      <c r="AB52" s="370"/>
      <c r="AC52" s="370"/>
      <c r="AD52" s="371"/>
      <c r="AE52" s="822" t="s">
        <v>69</v>
      </c>
      <c r="AF52" s="440" t="str">
        <f t="shared" si="45"/>
        <v xml:space="preserve"> </v>
      </c>
      <c r="AG52" s="439" t="str">
        <f t="shared" si="46"/>
        <v xml:space="preserve"> </v>
      </c>
      <c r="AH52" s="27" t="str">
        <f t="shared" si="47"/>
        <v xml:space="preserve"> </v>
      </c>
      <c r="AQ52" s="16"/>
    </row>
    <row r="53" spans="2:43" s="27" customFormat="1" ht="11.25" customHeight="1" x14ac:dyDescent="0.3">
      <c r="B53" s="722">
        <v>41</v>
      </c>
      <c r="C53" s="708" t="s">
        <v>364</v>
      </c>
      <c r="D53" s="709" t="s">
        <v>292</v>
      </c>
      <c r="E53" s="710" t="s">
        <v>431</v>
      </c>
      <c r="F53" s="711" t="s">
        <v>305</v>
      </c>
      <c r="G53" s="723" t="s">
        <v>392</v>
      </c>
      <c r="H53" s="775" t="s">
        <v>438</v>
      </c>
      <c r="I53" s="838">
        <v>1</v>
      </c>
      <c r="J53" s="776">
        <v>12.87</v>
      </c>
      <c r="K53" s="715" t="s">
        <v>215</v>
      </c>
      <c r="L53" s="766" t="s">
        <v>46</v>
      </c>
      <c r="M53" s="717">
        <f>IF(X53="S",VLOOKUP(I53,Häufigkeiten!#REF!,3,FALSE),IF(X53="Ö",VLOOKUP(I53,Häufigkeiten!$C$12:$E$45,3,FALSE),IF(X53="K",VLOOKUP(I53,Häufigkeiten!#REF!,3,FALSE),IF(X53="T",VLOOKUP(I53,Häufigkeiten!#REF!,3,FALSE),IF(X53="B",VLOOKUP(I53,Häufigkeiten!#REF!,3,FALSE),IF(X53="Bü",VLOOKUP(I53,Häufigkeiten!#REF!,3,FALSE),IF(X53="F",VLOOKUP(I53,Häufigkeiten!#REF!,3,FALSE),IF(X53="Fw",VLOOKUP(I53,Häufigkeiten!#REF!,3,FALSE),IF(X53="X"," "," ")))))))))</f>
        <v>52</v>
      </c>
      <c r="N53" s="718">
        <f t="shared" si="38"/>
        <v>669.24</v>
      </c>
      <c r="O53" s="850">
        <f>IF(I53="kR"," ",IF(I53&gt;0,VLOOKUP(K53,'Los1 Berechnung Unterhaltsr'!$C$7:$H$18,3,FALSE)," "))</f>
        <v>0</v>
      </c>
      <c r="P53" s="720" t="str">
        <f t="shared" si="39"/>
        <v xml:space="preserve"> </v>
      </c>
      <c r="Q53" s="720" t="str">
        <f t="shared" si="40"/>
        <v xml:space="preserve"> </v>
      </c>
      <c r="R53" s="718" t="str">
        <f t="shared" si="41"/>
        <v xml:space="preserve"> </v>
      </c>
      <c r="S53" s="851">
        <f>IF(I53=0," ",IF(I53="kR"," ",IF(L53="wt",VLOOKUP(K53,'Los1 Berechnung Unterhaltsr'!$C$7:$H$140,4,FALSE),IF(L53="nB",VLOOKUP(K53,'Los1 Berechnung Unterhaltsr'!$C$7:$H$140,4,FALSE),IF(L53="SoF",VLOOKUP(K53,'Los1 Berechnung Unterhaltsr'!$C$7:$H$140,5,FALSE)," ")))))</f>
        <v>0</v>
      </c>
      <c r="T53" s="718" t="str">
        <f t="shared" si="42"/>
        <v xml:space="preserve"> </v>
      </c>
      <c r="U53" s="718" t="str">
        <f t="shared" si="43"/>
        <v xml:space="preserve"> </v>
      </c>
      <c r="V53" s="721" t="str">
        <f t="shared" si="44"/>
        <v xml:space="preserve"> </v>
      </c>
      <c r="W53" s="837"/>
      <c r="X53" s="462" t="s">
        <v>250</v>
      </c>
      <c r="Y53" s="471"/>
      <c r="Z53" s="462"/>
      <c r="AA53" s="471"/>
      <c r="AB53" s="370"/>
      <c r="AC53" s="370"/>
      <c r="AD53" s="371"/>
      <c r="AE53" s="822" t="s">
        <v>69</v>
      </c>
      <c r="AF53" s="440" t="str">
        <f t="shared" si="45"/>
        <v xml:space="preserve"> </v>
      </c>
      <c r="AG53" s="439" t="str">
        <f t="shared" si="46"/>
        <v xml:space="preserve"> </v>
      </c>
      <c r="AH53" s="27" t="str">
        <f t="shared" si="47"/>
        <v xml:space="preserve"> </v>
      </c>
      <c r="AQ53" s="16"/>
    </row>
    <row r="54" spans="2:43" s="27" customFormat="1" ht="11.25" customHeight="1" x14ac:dyDescent="0.3">
      <c r="B54" s="722">
        <v>42</v>
      </c>
      <c r="C54" s="708" t="s">
        <v>364</v>
      </c>
      <c r="D54" s="709" t="s">
        <v>292</v>
      </c>
      <c r="E54" s="710" t="s">
        <v>431</v>
      </c>
      <c r="F54" s="711" t="s">
        <v>306</v>
      </c>
      <c r="G54" s="723" t="s">
        <v>393</v>
      </c>
      <c r="H54" s="775" t="s">
        <v>489</v>
      </c>
      <c r="I54" s="838">
        <v>1</v>
      </c>
      <c r="J54" s="776">
        <v>6.84</v>
      </c>
      <c r="K54" s="715" t="s">
        <v>215</v>
      </c>
      <c r="L54" s="766" t="s">
        <v>46</v>
      </c>
      <c r="M54" s="717">
        <f>IF(X54="S",VLOOKUP(I54,Häufigkeiten!#REF!,3,FALSE),IF(X54="Ö",VLOOKUP(I54,Häufigkeiten!$C$12:$E$45,3,FALSE),IF(X54="K",VLOOKUP(I54,Häufigkeiten!#REF!,3,FALSE),IF(X54="T",VLOOKUP(I54,Häufigkeiten!#REF!,3,FALSE),IF(X54="B",VLOOKUP(I54,Häufigkeiten!#REF!,3,FALSE),IF(X54="Bü",VLOOKUP(I54,Häufigkeiten!#REF!,3,FALSE),IF(X54="F",VLOOKUP(I54,Häufigkeiten!#REF!,3,FALSE),IF(X54="Fw",VLOOKUP(I54,Häufigkeiten!#REF!,3,FALSE),IF(X54="X"," "," ")))))))))</f>
        <v>52</v>
      </c>
      <c r="N54" s="718">
        <f t="shared" si="38"/>
        <v>355.68</v>
      </c>
      <c r="O54" s="850">
        <f>IF(I54="kR"," ",IF(I54&gt;0,VLOOKUP(K54,'Los1 Berechnung Unterhaltsr'!$C$7:$H$18,3,FALSE)," "))</f>
        <v>0</v>
      </c>
      <c r="P54" s="720" t="str">
        <f t="shared" si="39"/>
        <v xml:space="preserve"> </v>
      </c>
      <c r="Q54" s="720" t="str">
        <f t="shared" si="40"/>
        <v xml:space="preserve"> </v>
      </c>
      <c r="R54" s="718" t="str">
        <f t="shared" si="41"/>
        <v xml:space="preserve"> </v>
      </c>
      <c r="S54" s="851">
        <f>IF(I54=0," ",IF(I54="kR"," ",IF(L54="wt",VLOOKUP(K54,'Los1 Berechnung Unterhaltsr'!$C$7:$H$140,4,FALSE),IF(L54="nB",VLOOKUP(K54,'Los1 Berechnung Unterhaltsr'!$C$7:$H$140,4,FALSE),IF(L54="SoF",VLOOKUP(K54,'Los1 Berechnung Unterhaltsr'!$C$7:$H$140,5,FALSE)," ")))))</f>
        <v>0</v>
      </c>
      <c r="T54" s="718" t="str">
        <f t="shared" si="42"/>
        <v xml:space="preserve"> </v>
      </c>
      <c r="U54" s="718" t="str">
        <f t="shared" si="43"/>
        <v xml:space="preserve"> </v>
      </c>
      <c r="V54" s="721" t="str">
        <f t="shared" si="44"/>
        <v xml:space="preserve"> </v>
      </c>
      <c r="W54" s="837"/>
      <c r="X54" s="462" t="s">
        <v>250</v>
      </c>
      <c r="Y54" s="471"/>
      <c r="Z54" s="462"/>
      <c r="AA54" s="471"/>
      <c r="AB54" s="370"/>
      <c r="AC54" s="370"/>
      <c r="AD54" s="371"/>
      <c r="AE54" s="822" t="s">
        <v>69</v>
      </c>
      <c r="AF54" s="440" t="str">
        <f t="shared" si="45"/>
        <v xml:space="preserve"> </v>
      </c>
      <c r="AG54" s="439" t="str">
        <f t="shared" si="46"/>
        <v xml:space="preserve"> </v>
      </c>
      <c r="AH54" s="27" t="str">
        <f t="shared" si="47"/>
        <v xml:space="preserve"> </v>
      </c>
      <c r="AQ54" s="16"/>
    </row>
    <row r="55" spans="2:43" s="27" customFormat="1" ht="11.25" customHeight="1" x14ac:dyDescent="0.3">
      <c r="B55" s="722">
        <v>43</v>
      </c>
      <c r="C55" s="708" t="s">
        <v>364</v>
      </c>
      <c r="D55" s="709" t="s">
        <v>292</v>
      </c>
      <c r="E55" s="710" t="s">
        <v>430</v>
      </c>
      <c r="F55" s="711" t="s">
        <v>307</v>
      </c>
      <c r="G55" s="723" t="s">
        <v>394</v>
      </c>
      <c r="H55" s="775" t="s">
        <v>448</v>
      </c>
      <c r="I55" s="838" t="s">
        <v>190</v>
      </c>
      <c r="J55" s="776">
        <v>32.83</v>
      </c>
      <c r="K55" s="715" t="s">
        <v>215</v>
      </c>
      <c r="L55" s="766" t="s">
        <v>46</v>
      </c>
      <c r="M55" s="717">
        <f>IF(X55="S",VLOOKUP(I55,Häufigkeiten!#REF!,3,FALSE),IF(X55="Ö",VLOOKUP(I55,Häufigkeiten!$C$12:$E$45,3,FALSE),IF(X55="K",VLOOKUP(I55,Häufigkeiten!#REF!,3,FALSE),IF(X55="T",VLOOKUP(I55,Häufigkeiten!#REF!,3,FALSE),IF(X55="B",VLOOKUP(I55,Häufigkeiten!#REF!,3,FALSE),IF(X55="Bü",VLOOKUP(I55,Häufigkeiten!#REF!,3,FALSE),IF(X55="F",VLOOKUP(I55,Häufigkeiten!#REF!,3,FALSE),IF(X55="Fw",VLOOKUP(I55,Häufigkeiten!#REF!,3,FALSE),IF(X55="X"," "," ")))))))))</f>
        <v>1</v>
      </c>
      <c r="N55" s="718">
        <f t="shared" si="38"/>
        <v>32.83</v>
      </c>
      <c r="O55" s="850">
        <f>IF(I55="kR"," ",IF(I55&gt;0,VLOOKUP(K55,'Los1 Berechnung Unterhaltsr'!$C$7:$H$18,3,FALSE)," "))</f>
        <v>0</v>
      </c>
      <c r="P55" s="720" t="str">
        <f t="shared" si="39"/>
        <v xml:space="preserve"> </v>
      </c>
      <c r="Q55" s="720" t="str">
        <f t="shared" si="40"/>
        <v xml:space="preserve"> </v>
      </c>
      <c r="R55" s="718" t="str">
        <f t="shared" si="41"/>
        <v xml:space="preserve"> </v>
      </c>
      <c r="S55" s="851">
        <f>IF(I55=0," ",IF(I55="kR"," ",IF(L55="wt",VLOOKUP(K55,'Los1 Berechnung Unterhaltsr'!$C$7:$H$140,4,FALSE),IF(L55="nB",VLOOKUP(K55,'Los1 Berechnung Unterhaltsr'!$C$7:$H$140,4,FALSE),IF(L55="SoF",VLOOKUP(K55,'Los1 Berechnung Unterhaltsr'!$C$7:$H$140,5,FALSE)," ")))))</f>
        <v>0</v>
      </c>
      <c r="T55" s="718" t="str">
        <f t="shared" si="42"/>
        <v xml:space="preserve"> </v>
      </c>
      <c r="U55" s="718" t="str">
        <f t="shared" si="43"/>
        <v xml:space="preserve"> </v>
      </c>
      <c r="V55" s="721" t="str">
        <f t="shared" si="44"/>
        <v xml:space="preserve"> </v>
      </c>
      <c r="W55" s="837"/>
      <c r="X55" s="462" t="s">
        <v>250</v>
      </c>
      <c r="Y55" s="471"/>
      <c r="Z55" s="462"/>
      <c r="AA55" s="471"/>
      <c r="AB55" s="370"/>
      <c r="AC55" s="370"/>
      <c r="AD55" s="371"/>
      <c r="AE55" s="822" t="s">
        <v>69</v>
      </c>
      <c r="AF55" s="440" t="str">
        <f t="shared" si="45"/>
        <v xml:space="preserve"> </v>
      </c>
      <c r="AG55" s="439" t="str">
        <f t="shared" si="46"/>
        <v xml:space="preserve"> </v>
      </c>
      <c r="AH55" s="27" t="str">
        <f t="shared" si="47"/>
        <v xml:space="preserve"> </v>
      </c>
      <c r="AQ55" s="16"/>
    </row>
    <row r="56" spans="2:43" s="27" customFormat="1" ht="11.25" customHeight="1" x14ac:dyDescent="0.3">
      <c r="B56" s="722">
        <v>44</v>
      </c>
      <c r="C56" s="708" t="s">
        <v>364</v>
      </c>
      <c r="D56" s="840" t="s">
        <v>292</v>
      </c>
      <c r="E56" s="710" t="s">
        <v>430</v>
      </c>
      <c r="F56" s="711" t="s">
        <v>308</v>
      </c>
      <c r="G56" s="723" t="s">
        <v>395</v>
      </c>
      <c r="H56" s="775" t="s">
        <v>489</v>
      </c>
      <c r="I56" s="838">
        <v>1</v>
      </c>
      <c r="J56" s="776">
        <v>29.49</v>
      </c>
      <c r="K56" s="715" t="s">
        <v>215</v>
      </c>
      <c r="L56" s="766" t="s">
        <v>46</v>
      </c>
      <c r="M56" s="717">
        <f>IF(X56="S",VLOOKUP(I56,Häufigkeiten!#REF!,3,FALSE),IF(X56="Ö",VLOOKUP(I56,Häufigkeiten!$C$12:$E$45,3,FALSE),IF(X56="K",VLOOKUP(I56,Häufigkeiten!#REF!,3,FALSE),IF(X56="T",VLOOKUP(I56,Häufigkeiten!#REF!,3,FALSE),IF(X56="B",VLOOKUP(I56,Häufigkeiten!#REF!,3,FALSE),IF(X56="Bü",VLOOKUP(I56,Häufigkeiten!#REF!,3,FALSE),IF(X56="F",VLOOKUP(I56,Häufigkeiten!#REF!,3,FALSE),IF(X56="Fw",VLOOKUP(I56,Häufigkeiten!#REF!,3,FALSE),IF(X56="X"," "," ")))))))))</f>
        <v>52</v>
      </c>
      <c r="N56" s="718">
        <f t="shared" si="38"/>
        <v>1533.48</v>
      </c>
      <c r="O56" s="850">
        <f>IF(I56="kR"," ",IF(I56&gt;0,VLOOKUP(K56,'Los1 Berechnung Unterhaltsr'!$C$7:$H$18,3,FALSE)," "))</f>
        <v>0</v>
      </c>
      <c r="P56" s="720" t="str">
        <f t="shared" si="39"/>
        <v xml:space="preserve"> </v>
      </c>
      <c r="Q56" s="720" t="str">
        <f t="shared" si="40"/>
        <v xml:space="preserve"> </v>
      </c>
      <c r="R56" s="718" t="str">
        <f t="shared" si="41"/>
        <v xml:space="preserve"> </v>
      </c>
      <c r="S56" s="851">
        <f>IF(I56=0," ",IF(I56="kR"," ",IF(L56="wt",VLOOKUP(K56,'Los1 Berechnung Unterhaltsr'!$C$7:$H$140,4,FALSE),IF(L56="nB",VLOOKUP(K56,'Los1 Berechnung Unterhaltsr'!$C$7:$H$140,4,FALSE),IF(L56="SoF",VLOOKUP(K56,'Los1 Berechnung Unterhaltsr'!$C$7:$H$140,5,FALSE)," ")))))</f>
        <v>0</v>
      </c>
      <c r="T56" s="718" t="str">
        <f t="shared" si="42"/>
        <v xml:space="preserve"> </v>
      </c>
      <c r="U56" s="718" t="str">
        <f t="shared" si="43"/>
        <v xml:space="preserve"> </v>
      </c>
      <c r="V56" s="721" t="str">
        <f t="shared" si="44"/>
        <v xml:space="preserve"> </v>
      </c>
      <c r="W56" s="837" t="s">
        <v>495</v>
      </c>
      <c r="X56" s="462" t="s">
        <v>250</v>
      </c>
      <c r="Y56" s="471"/>
      <c r="Z56" s="462"/>
      <c r="AA56" s="471"/>
      <c r="AB56" s="370"/>
      <c r="AC56" s="370"/>
      <c r="AD56" s="371"/>
      <c r="AE56" s="822" t="s">
        <v>69</v>
      </c>
      <c r="AF56" s="440" t="str">
        <f t="shared" si="45"/>
        <v xml:space="preserve"> </v>
      </c>
      <c r="AG56" s="439" t="str">
        <f t="shared" si="46"/>
        <v xml:space="preserve"> </v>
      </c>
      <c r="AH56" s="27" t="str">
        <f t="shared" si="47"/>
        <v xml:space="preserve"> </v>
      </c>
      <c r="AQ56" s="16"/>
    </row>
    <row r="57" spans="2:43" s="27" customFormat="1" ht="11.25" customHeight="1" x14ac:dyDescent="0.3">
      <c r="B57" s="722">
        <v>45</v>
      </c>
      <c r="C57" s="708" t="s">
        <v>364</v>
      </c>
      <c r="D57" s="840" t="s">
        <v>292</v>
      </c>
      <c r="E57" s="710" t="s">
        <v>430</v>
      </c>
      <c r="F57" s="711" t="s">
        <v>311</v>
      </c>
      <c r="G57" s="723" t="s">
        <v>496</v>
      </c>
      <c r="H57" s="775" t="s">
        <v>489</v>
      </c>
      <c r="I57" s="838">
        <v>1</v>
      </c>
      <c r="J57" s="776">
        <v>9.8000000000000007</v>
      </c>
      <c r="K57" s="715" t="s">
        <v>188</v>
      </c>
      <c r="L57" s="766" t="s">
        <v>46</v>
      </c>
      <c r="M57" s="717">
        <f>IF(X57="S",VLOOKUP(I57,Häufigkeiten!#REF!,3,FALSE),IF(X57="Ö",VLOOKUP(I57,Häufigkeiten!$C$12:$E$45,3,FALSE),IF(X57="K",VLOOKUP(I57,Häufigkeiten!#REF!,3,FALSE),IF(X57="T",VLOOKUP(I57,Häufigkeiten!#REF!,3,FALSE),IF(X57="B",VLOOKUP(I57,Häufigkeiten!#REF!,3,FALSE),IF(X57="Bü",VLOOKUP(I57,Häufigkeiten!#REF!,3,FALSE),IF(X57="F",VLOOKUP(I57,Häufigkeiten!#REF!,3,FALSE),IF(X57="Fw",VLOOKUP(I57,Häufigkeiten!#REF!,3,FALSE),IF(X57="X"," "," ")))))))))</f>
        <v>52</v>
      </c>
      <c r="N57" s="718">
        <f t="shared" si="38"/>
        <v>509.6</v>
      </c>
      <c r="O57" s="850">
        <f>IF(I57="kR"," ",IF(I57&gt;0,VLOOKUP(K57,'Los1 Berechnung Unterhaltsr'!$C$7:$H$18,3,FALSE)," "))</f>
        <v>0</v>
      </c>
      <c r="P57" s="720" t="str">
        <f t="shared" si="39"/>
        <v xml:space="preserve"> </v>
      </c>
      <c r="Q57" s="720" t="str">
        <f t="shared" si="40"/>
        <v xml:space="preserve"> </v>
      </c>
      <c r="R57" s="718" t="str">
        <f t="shared" si="41"/>
        <v xml:space="preserve"> </v>
      </c>
      <c r="S57" s="851">
        <f>IF(I57=0," ",IF(I57="kR"," ",IF(L57="wt",VLOOKUP(K57,'Los1 Berechnung Unterhaltsr'!$C$7:$H$140,4,FALSE),IF(L57="nB",VLOOKUP(K57,'Los1 Berechnung Unterhaltsr'!$C$7:$H$140,4,FALSE),IF(L57="SoF",VLOOKUP(K57,'Los1 Berechnung Unterhaltsr'!$C$7:$H$140,5,FALSE)," ")))))</f>
        <v>0</v>
      </c>
      <c r="T57" s="718" t="str">
        <f t="shared" si="42"/>
        <v xml:space="preserve"> </v>
      </c>
      <c r="U57" s="718" t="str">
        <f t="shared" si="43"/>
        <v xml:space="preserve"> </v>
      </c>
      <c r="V57" s="721" t="str">
        <f t="shared" si="44"/>
        <v xml:space="preserve"> </v>
      </c>
      <c r="W57" s="837"/>
      <c r="X57" s="462" t="s">
        <v>250</v>
      </c>
      <c r="Y57" s="471"/>
      <c r="Z57" s="462"/>
      <c r="AA57" s="471"/>
      <c r="AB57" s="370"/>
      <c r="AC57" s="370"/>
      <c r="AD57" s="371"/>
      <c r="AE57" s="822" t="s">
        <v>69</v>
      </c>
      <c r="AF57" s="440" t="str">
        <f t="shared" si="45"/>
        <v xml:space="preserve"> </v>
      </c>
      <c r="AG57" s="439" t="str">
        <f t="shared" si="46"/>
        <v xml:space="preserve"> </v>
      </c>
      <c r="AH57" s="27" t="str">
        <f t="shared" si="47"/>
        <v xml:space="preserve"> </v>
      </c>
      <c r="AQ57" s="16"/>
    </row>
    <row r="58" spans="2:43" s="27" customFormat="1" ht="11.25" customHeight="1" x14ac:dyDescent="0.15">
      <c r="B58" s="722">
        <v>46</v>
      </c>
      <c r="C58" s="708" t="s">
        <v>364</v>
      </c>
      <c r="D58" s="841" t="s">
        <v>309</v>
      </c>
      <c r="E58" s="710" t="s">
        <v>431</v>
      </c>
      <c r="F58" s="711" t="s">
        <v>312</v>
      </c>
      <c r="G58" s="723" t="s">
        <v>501</v>
      </c>
      <c r="H58" s="775" t="s">
        <v>491</v>
      </c>
      <c r="I58" s="838" t="s">
        <v>269</v>
      </c>
      <c r="J58" s="776">
        <v>28.96</v>
      </c>
      <c r="K58" s="715" t="s">
        <v>220</v>
      </c>
      <c r="L58" s="766" t="s">
        <v>46</v>
      </c>
      <c r="M58" s="717">
        <f>IF(X58="S",VLOOKUP(I58,Häufigkeiten!#REF!,3,FALSE),IF(X58="Ö",VLOOKUP(I58,Häufigkeiten!$C$12:$E$45,3,FALSE),IF(X58="K",VLOOKUP(I58,Häufigkeiten!#REF!,3,FALSE),IF(X58="T",VLOOKUP(I58,Häufigkeiten!#REF!,3,FALSE),IF(X58="B",VLOOKUP(I58,Häufigkeiten!#REF!,3,FALSE),IF(X58="Bü",VLOOKUP(I58,Häufigkeiten!#REF!,3,FALSE),IF(X58="F",VLOOKUP(I58,Häufigkeiten!#REF!,3,FALSE),IF(X58="Fw",VLOOKUP(I58,Häufigkeiten!#REF!,3,FALSE),IF(X58="X"," "," ")))))))))</f>
        <v>52</v>
      </c>
      <c r="N58" s="718">
        <f t="shared" si="38"/>
        <v>1505.92</v>
      </c>
      <c r="O58" s="850">
        <f>IF(I58="kR"," ",IF(I58&gt;0,VLOOKUP(K58,'Los1 Berechnung Unterhaltsr'!$C$7:$H$18,3,FALSE)," "))</f>
        <v>0</v>
      </c>
      <c r="P58" s="720" t="str">
        <f t="shared" si="39"/>
        <v xml:space="preserve"> </v>
      </c>
      <c r="Q58" s="720" t="str">
        <f t="shared" si="40"/>
        <v xml:space="preserve"> </v>
      </c>
      <c r="R58" s="718" t="str">
        <f t="shared" si="41"/>
        <v xml:space="preserve"> </v>
      </c>
      <c r="S58" s="851">
        <f>IF(I58=0," ",IF(I58="kR"," ",IF(L58="wt",VLOOKUP(K58,'Los1 Berechnung Unterhaltsr'!$C$7:$H$140,4,FALSE),IF(L58="nB",VLOOKUP(K58,'Los1 Berechnung Unterhaltsr'!$C$7:$H$140,4,FALSE),IF(L58="SoF",VLOOKUP(K58,'Los1 Berechnung Unterhaltsr'!$C$7:$H$140,5,FALSE)," ")))))</f>
        <v>0</v>
      </c>
      <c r="T58" s="718" t="str">
        <f t="shared" si="42"/>
        <v xml:space="preserve"> </v>
      </c>
      <c r="U58" s="718" t="str">
        <f t="shared" si="43"/>
        <v xml:space="preserve"> </v>
      </c>
      <c r="V58" s="721" t="str">
        <f t="shared" si="44"/>
        <v xml:space="preserve"> </v>
      </c>
      <c r="W58" s="842" t="s">
        <v>444</v>
      </c>
      <c r="X58" s="462" t="s">
        <v>250</v>
      </c>
      <c r="Y58" s="471"/>
      <c r="Z58" s="462"/>
      <c r="AA58" s="471"/>
      <c r="AB58" s="370"/>
      <c r="AC58" s="370"/>
      <c r="AD58" s="371"/>
      <c r="AE58" s="822" t="s">
        <v>69</v>
      </c>
      <c r="AF58" s="440" t="str">
        <f t="shared" si="45"/>
        <v xml:space="preserve"> </v>
      </c>
      <c r="AG58" s="439" t="str">
        <f t="shared" si="46"/>
        <v xml:space="preserve"> </v>
      </c>
      <c r="AH58" s="27" t="str">
        <f t="shared" si="47"/>
        <v xml:space="preserve"> </v>
      </c>
      <c r="AQ58" s="16"/>
    </row>
    <row r="59" spans="2:43" s="27" customFormat="1" ht="12.45" x14ac:dyDescent="0.15">
      <c r="B59" s="722">
        <v>47</v>
      </c>
      <c r="C59" s="708" t="s">
        <v>364</v>
      </c>
      <c r="D59" s="841" t="s">
        <v>309</v>
      </c>
      <c r="E59" s="710" t="s">
        <v>431</v>
      </c>
      <c r="F59" s="711" t="s">
        <v>313</v>
      </c>
      <c r="G59" s="723" t="s">
        <v>397</v>
      </c>
      <c r="H59" s="775" t="s">
        <v>489</v>
      </c>
      <c r="I59" s="838">
        <v>2</v>
      </c>
      <c r="J59" s="776">
        <v>7.83</v>
      </c>
      <c r="K59" s="715" t="s">
        <v>76</v>
      </c>
      <c r="L59" s="766" t="s">
        <v>46</v>
      </c>
      <c r="M59" s="717">
        <f>IF(X59="S",VLOOKUP(I59,Häufigkeiten!#REF!,3,FALSE),IF(X59="Ö",VLOOKUP(I59,Häufigkeiten!$C$12:$E$45,3,FALSE),IF(X59="K",VLOOKUP(I59,Häufigkeiten!#REF!,3,FALSE),IF(X59="T",VLOOKUP(I59,Häufigkeiten!#REF!,3,FALSE),IF(X59="B",VLOOKUP(I59,Häufigkeiten!#REF!,3,FALSE),IF(X59="Bü",VLOOKUP(I59,Häufigkeiten!#REF!,3,FALSE),IF(X59="F",VLOOKUP(I59,Häufigkeiten!#REF!,3,FALSE),IF(X59="Fw",VLOOKUP(I59,Häufigkeiten!#REF!,3,FALSE),IF(X59="X"," "," ")))))))))</f>
        <v>104</v>
      </c>
      <c r="N59" s="718">
        <f t="shared" si="38"/>
        <v>814.32</v>
      </c>
      <c r="O59" s="850">
        <f>IF(I59="kR"," ",IF(I59&gt;0,VLOOKUP(K59,'Los1 Berechnung Unterhaltsr'!$C$7:$H$18,3,FALSE)," "))</f>
        <v>0</v>
      </c>
      <c r="P59" s="720" t="str">
        <f t="shared" si="39"/>
        <v xml:space="preserve"> </v>
      </c>
      <c r="Q59" s="720" t="str">
        <f t="shared" si="40"/>
        <v xml:space="preserve"> </v>
      </c>
      <c r="R59" s="718" t="str">
        <f t="shared" si="41"/>
        <v xml:space="preserve"> </v>
      </c>
      <c r="S59" s="851">
        <f>IF(I59=0," ",IF(I59="kR"," ",IF(L59="wt",VLOOKUP(K59,'Los1 Berechnung Unterhaltsr'!$C$7:$H$140,4,FALSE),IF(L59="nB",VLOOKUP(K59,'Los1 Berechnung Unterhaltsr'!$C$7:$H$140,4,FALSE),IF(L59="SoF",VLOOKUP(K59,'Los1 Berechnung Unterhaltsr'!$C$7:$H$140,5,FALSE)," ")))))</f>
        <v>0</v>
      </c>
      <c r="T59" s="718" t="str">
        <f t="shared" si="42"/>
        <v xml:space="preserve"> </v>
      </c>
      <c r="U59" s="718" t="str">
        <f t="shared" si="43"/>
        <v xml:space="preserve"> </v>
      </c>
      <c r="V59" s="721" t="str">
        <f t="shared" si="44"/>
        <v xml:space="preserve"> </v>
      </c>
      <c r="W59" s="843" t="s">
        <v>512</v>
      </c>
      <c r="X59" s="462" t="s">
        <v>250</v>
      </c>
      <c r="Y59" s="471"/>
      <c r="Z59" s="462"/>
      <c r="AA59" s="471"/>
      <c r="AB59" s="370"/>
      <c r="AC59" s="370"/>
      <c r="AD59" s="371"/>
      <c r="AE59" s="822" t="s">
        <v>69</v>
      </c>
      <c r="AF59" s="440" t="str">
        <f t="shared" si="45"/>
        <v xml:space="preserve"> </v>
      </c>
      <c r="AG59" s="439" t="str">
        <f t="shared" si="46"/>
        <v xml:space="preserve"> </v>
      </c>
      <c r="AH59" s="27" t="str">
        <f t="shared" si="47"/>
        <v xml:space="preserve"> </v>
      </c>
      <c r="AQ59" s="16"/>
    </row>
    <row r="60" spans="2:43" s="27" customFormat="1" ht="12.45" x14ac:dyDescent="0.15">
      <c r="B60" s="722">
        <v>48</v>
      </c>
      <c r="C60" s="708" t="s">
        <v>364</v>
      </c>
      <c r="D60" s="841" t="s">
        <v>309</v>
      </c>
      <c r="E60" s="710" t="s">
        <v>431</v>
      </c>
      <c r="F60" s="711" t="s">
        <v>314</v>
      </c>
      <c r="G60" s="723" t="s">
        <v>398</v>
      </c>
      <c r="H60" s="775" t="s">
        <v>489</v>
      </c>
      <c r="I60" s="838" t="s">
        <v>513</v>
      </c>
      <c r="J60" s="776">
        <v>7.86</v>
      </c>
      <c r="K60" s="715" t="s">
        <v>219</v>
      </c>
      <c r="L60" s="766" t="s">
        <v>46</v>
      </c>
      <c r="M60" s="717">
        <f>IF(X60="S",VLOOKUP(I60,Häufigkeiten!#REF!,3,FALSE),IF(X60="Ö",VLOOKUP(I60,Häufigkeiten!$C$12:$E$45,3,FALSE),IF(X60="K",VLOOKUP(I60,Häufigkeiten!#REF!,3,FALSE),IF(X60="T",VLOOKUP(I60,Häufigkeiten!#REF!,3,FALSE),IF(X60="B",VLOOKUP(I60,Häufigkeiten!#REF!,3,FALSE),IF(X60="Bü",VLOOKUP(I60,Häufigkeiten!#REF!,3,FALSE),IF(X60="F",VLOOKUP(I60,Häufigkeiten!#REF!,3,FALSE),IF(X60="Fw",VLOOKUP(I60,Häufigkeiten!#REF!,3,FALSE),IF(X60="X"," "," ")))))))))</f>
        <v>156</v>
      </c>
      <c r="N60" s="718">
        <f t="shared" si="38"/>
        <v>1226.1600000000001</v>
      </c>
      <c r="O60" s="850">
        <f>IF(I60="kR"," ",IF(I60&gt;0,VLOOKUP(K60,'Los1 Berechnung Unterhaltsr'!$C$7:$H$18,3,FALSE)," "))</f>
        <v>0</v>
      </c>
      <c r="P60" s="720" t="str">
        <f t="shared" si="39"/>
        <v xml:space="preserve"> </v>
      </c>
      <c r="Q60" s="720" t="str">
        <f t="shared" si="40"/>
        <v xml:space="preserve"> </v>
      </c>
      <c r="R60" s="718" t="str">
        <f t="shared" si="41"/>
        <v xml:space="preserve"> </v>
      </c>
      <c r="S60" s="851">
        <f>IF(I60=0," ",IF(I60="kR"," ",IF(L60="wt",VLOOKUP(K60,'Los1 Berechnung Unterhaltsr'!$C$7:$H$140,4,FALSE),IF(L60="nB",VLOOKUP(K60,'Los1 Berechnung Unterhaltsr'!$C$7:$H$140,4,FALSE),IF(L60="SoF",VLOOKUP(K60,'Los1 Berechnung Unterhaltsr'!$C$7:$H$140,5,FALSE)," ")))))</f>
        <v>0</v>
      </c>
      <c r="T60" s="718" t="str">
        <f t="shared" si="42"/>
        <v xml:space="preserve"> </v>
      </c>
      <c r="U60" s="718" t="str">
        <f t="shared" si="43"/>
        <v xml:space="preserve"> </v>
      </c>
      <c r="V60" s="721" t="str">
        <f t="shared" si="44"/>
        <v xml:space="preserve"> </v>
      </c>
      <c r="W60" s="843" t="s">
        <v>516</v>
      </c>
      <c r="X60" s="462" t="s">
        <v>250</v>
      </c>
      <c r="Y60" s="471"/>
      <c r="Z60" s="462"/>
      <c r="AA60" s="471"/>
      <c r="AB60" s="370"/>
      <c r="AC60" s="370"/>
      <c r="AD60" s="371"/>
      <c r="AE60" s="822" t="s">
        <v>69</v>
      </c>
      <c r="AF60" s="440" t="str">
        <f t="shared" si="45"/>
        <v xml:space="preserve"> </v>
      </c>
      <c r="AG60" s="439" t="str">
        <f t="shared" si="46"/>
        <v xml:space="preserve"> </v>
      </c>
      <c r="AH60" s="27" t="str">
        <f t="shared" si="47"/>
        <v xml:space="preserve"> </v>
      </c>
      <c r="AQ60" s="16"/>
    </row>
    <row r="61" spans="2:43" s="27" customFormat="1" ht="11.25" customHeight="1" x14ac:dyDescent="0.15">
      <c r="B61" s="722">
        <v>49</v>
      </c>
      <c r="C61" s="708" t="s">
        <v>364</v>
      </c>
      <c r="D61" s="841" t="s">
        <v>309</v>
      </c>
      <c r="E61" s="710" t="s">
        <v>430</v>
      </c>
      <c r="F61" s="711" t="s">
        <v>315</v>
      </c>
      <c r="G61" s="723" t="s">
        <v>399</v>
      </c>
      <c r="H61" s="775" t="s">
        <v>489</v>
      </c>
      <c r="I61" s="844" t="s">
        <v>267</v>
      </c>
      <c r="J61" s="776">
        <v>18.78</v>
      </c>
      <c r="K61" s="715" t="s">
        <v>215</v>
      </c>
      <c r="L61" s="766" t="s">
        <v>46</v>
      </c>
      <c r="M61" s="717">
        <f>IF(X61="S",VLOOKUP(I61,Häufigkeiten!#REF!,3,FALSE),IF(X61="Ö",VLOOKUP(I61,Häufigkeiten!$C$12:$E$45,3,FALSE),IF(X61="K",VLOOKUP(I61,Häufigkeiten!#REF!,3,FALSE),IF(X61="T",VLOOKUP(I61,Häufigkeiten!#REF!,3,FALSE),IF(X61="B",VLOOKUP(I61,Häufigkeiten!#REF!,3,FALSE),IF(X61="Bü",VLOOKUP(I61,Häufigkeiten!#REF!,3,FALSE),IF(X61="F",VLOOKUP(I61,Häufigkeiten!#REF!,3,FALSE),IF(X61="Fw",VLOOKUP(I61,Häufigkeiten!#REF!,3,FALSE),IF(X61="X"," "," ")))))))))</f>
        <v>2</v>
      </c>
      <c r="N61" s="718">
        <f t="shared" si="38"/>
        <v>37.56</v>
      </c>
      <c r="O61" s="850">
        <f>IF(I61="kR"," ",IF(I61&gt;0,VLOOKUP(K61,'Los1 Berechnung Unterhaltsr'!$C$7:$H$18,3,FALSE)," "))</f>
        <v>0</v>
      </c>
      <c r="P61" s="720" t="str">
        <f t="shared" si="39"/>
        <v xml:space="preserve"> </v>
      </c>
      <c r="Q61" s="720" t="str">
        <f t="shared" si="40"/>
        <v xml:space="preserve"> </v>
      </c>
      <c r="R61" s="718" t="str">
        <f t="shared" si="41"/>
        <v xml:space="preserve"> </v>
      </c>
      <c r="S61" s="851">
        <f>IF(I61=0," ",IF(I61="kR"," ",IF(L61="wt",VLOOKUP(K61,'Los1 Berechnung Unterhaltsr'!$C$7:$H$140,4,FALSE),IF(L61="nB",VLOOKUP(K61,'Los1 Berechnung Unterhaltsr'!$C$7:$H$140,4,FALSE),IF(L61="SoF",VLOOKUP(K61,'Los1 Berechnung Unterhaltsr'!$C$7:$H$140,5,FALSE)," ")))))</f>
        <v>0</v>
      </c>
      <c r="T61" s="718" t="str">
        <f t="shared" si="42"/>
        <v xml:space="preserve"> </v>
      </c>
      <c r="U61" s="718" t="str">
        <f t="shared" si="43"/>
        <v xml:space="preserve"> </v>
      </c>
      <c r="V61" s="721" t="str">
        <f t="shared" si="44"/>
        <v xml:space="preserve"> </v>
      </c>
      <c r="W61" s="842"/>
      <c r="X61" s="462" t="s">
        <v>250</v>
      </c>
      <c r="Y61" s="471"/>
      <c r="Z61" s="462"/>
      <c r="AA61" s="471"/>
      <c r="AB61" s="370"/>
      <c r="AC61" s="370"/>
      <c r="AD61" s="371"/>
      <c r="AE61" s="822" t="s">
        <v>69</v>
      </c>
      <c r="AF61" s="440" t="str">
        <f t="shared" si="45"/>
        <v xml:space="preserve"> </v>
      </c>
      <c r="AG61" s="439" t="str">
        <f t="shared" si="46"/>
        <v xml:space="preserve"> </v>
      </c>
      <c r="AH61" s="27" t="str">
        <f t="shared" si="47"/>
        <v xml:space="preserve"> </v>
      </c>
      <c r="AQ61" s="16"/>
    </row>
    <row r="62" spans="2:43" s="27" customFormat="1" ht="11.25" customHeight="1" x14ac:dyDescent="0.15">
      <c r="B62" s="722">
        <v>50</v>
      </c>
      <c r="C62" s="708" t="s">
        <v>364</v>
      </c>
      <c r="D62" s="841" t="s">
        <v>309</v>
      </c>
      <c r="E62" s="710" t="s">
        <v>430</v>
      </c>
      <c r="F62" s="711" t="s">
        <v>316</v>
      </c>
      <c r="G62" s="723" t="s">
        <v>497</v>
      </c>
      <c r="H62" s="775" t="s">
        <v>448</v>
      </c>
      <c r="I62" s="838" t="s">
        <v>190</v>
      </c>
      <c r="J62" s="776">
        <v>70.95</v>
      </c>
      <c r="K62" s="715" t="s">
        <v>215</v>
      </c>
      <c r="L62" s="766" t="s">
        <v>46</v>
      </c>
      <c r="M62" s="717">
        <f>IF(X62="S",VLOOKUP(I62,Häufigkeiten!#REF!,3,FALSE),IF(X62="Ö",VLOOKUP(I62,Häufigkeiten!$C$12:$E$45,3,FALSE),IF(X62="K",VLOOKUP(I62,Häufigkeiten!#REF!,3,FALSE),IF(X62="T",VLOOKUP(I62,Häufigkeiten!#REF!,3,FALSE),IF(X62="B",VLOOKUP(I62,Häufigkeiten!#REF!,3,FALSE),IF(X62="Bü",VLOOKUP(I62,Häufigkeiten!#REF!,3,FALSE),IF(X62="F",VLOOKUP(I62,Häufigkeiten!#REF!,3,FALSE),IF(X62="Fw",VLOOKUP(I62,Häufigkeiten!#REF!,3,FALSE),IF(X62="X"," "," ")))))))))</f>
        <v>1</v>
      </c>
      <c r="N62" s="718">
        <f t="shared" si="38"/>
        <v>70.95</v>
      </c>
      <c r="O62" s="850">
        <f>IF(I62="kR"," ",IF(I62&gt;0,VLOOKUP(K62,'Los1 Berechnung Unterhaltsr'!$C$7:$H$18,3,FALSE)," "))</f>
        <v>0</v>
      </c>
      <c r="P62" s="720" t="str">
        <f t="shared" si="39"/>
        <v xml:space="preserve"> </v>
      </c>
      <c r="Q62" s="720" t="str">
        <f t="shared" si="40"/>
        <v xml:space="preserve"> </v>
      </c>
      <c r="R62" s="718" t="str">
        <f t="shared" si="41"/>
        <v xml:space="preserve"> </v>
      </c>
      <c r="S62" s="851">
        <f>IF(I62=0," ",IF(I62="kR"," ",IF(L62="wt",VLOOKUP(K62,'Los1 Berechnung Unterhaltsr'!$C$7:$H$140,4,FALSE),IF(L62="nB",VLOOKUP(K62,'Los1 Berechnung Unterhaltsr'!$C$7:$H$140,4,FALSE),IF(L62="SoF",VLOOKUP(K62,'Los1 Berechnung Unterhaltsr'!$C$7:$H$140,5,FALSE)," ")))))</f>
        <v>0</v>
      </c>
      <c r="T62" s="718" t="str">
        <f t="shared" si="42"/>
        <v xml:space="preserve"> </v>
      </c>
      <c r="U62" s="718" t="str">
        <f t="shared" si="43"/>
        <v xml:space="preserve"> </v>
      </c>
      <c r="V62" s="721" t="str">
        <f t="shared" si="44"/>
        <v xml:space="preserve"> </v>
      </c>
      <c r="W62" s="842"/>
      <c r="X62" s="462" t="s">
        <v>250</v>
      </c>
      <c r="Y62" s="471"/>
      <c r="Z62" s="462"/>
      <c r="AA62" s="471"/>
      <c r="AB62" s="370"/>
      <c r="AC62" s="370"/>
      <c r="AD62" s="371"/>
      <c r="AE62" s="822" t="s">
        <v>69</v>
      </c>
      <c r="AF62" s="440" t="str">
        <f t="shared" si="45"/>
        <v xml:space="preserve"> </v>
      </c>
      <c r="AG62" s="439" t="str">
        <f t="shared" si="46"/>
        <v xml:space="preserve"> </v>
      </c>
      <c r="AH62" s="27" t="str">
        <f t="shared" si="47"/>
        <v xml:space="preserve"> </v>
      </c>
      <c r="AQ62" s="16"/>
    </row>
    <row r="63" spans="2:43" s="27" customFormat="1" ht="11.25" customHeight="1" x14ac:dyDescent="0.15">
      <c r="B63" s="722">
        <v>51</v>
      </c>
      <c r="C63" s="708" t="s">
        <v>364</v>
      </c>
      <c r="D63" s="841" t="s">
        <v>309</v>
      </c>
      <c r="E63" s="710" t="s">
        <v>430</v>
      </c>
      <c r="F63" s="711" t="s">
        <v>317</v>
      </c>
      <c r="G63" s="723" t="s">
        <v>498</v>
      </c>
      <c r="H63" s="775" t="s">
        <v>448</v>
      </c>
      <c r="I63" s="838" t="s">
        <v>190</v>
      </c>
      <c r="J63" s="776">
        <v>30.18</v>
      </c>
      <c r="K63" s="715" t="s">
        <v>215</v>
      </c>
      <c r="L63" s="766" t="s">
        <v>46</v>
      </c>
      <c r="M63" s="717">
        <f>IF(X63="S",VLOOKUP(I63,Häufigkeiten!#REF!,3,FALSE),IF(X63="Ö",VLOOKUP(I63,Häufigkeiten!$C$12:$E$45,3,FALSE),IF(X63="K",VLOOKUP(I63,Häufigkeiten!#REF!,3,FALSE),IF(X63="T",VLOOKUP(I63,Häufigkeiten!#REF!,3,FALSE),IF(X63="B",VLOOKUP(I63,Häufigkeiten!#REF!,3,FALSE),IF(X63="Bü",VLOOKUP(I63,Häufigkeiten!#REF!,3,FALSE),IF(X63="F",VLOOKUP(I63,Häufigkeiten!#REF!,3,FALSE),IF(X63="Fw",VLOOKUP(I63,Häufigkeiten!#REF!,3,FALSE),IF(X63="X"," "," ")))))))))</f>
        <v>1</v>
      </c>
      <c r="N63" s="718">
        <f t="shared" si="38"/>
        <v>30.18</v>
      </c>
      <c r="O63" s="850">
        <f>IF(I63="kR"," ",IF(I63&gt;0,VLOOKUP(K63,'Los1 Berechnung Unterhaltsr'!$C$7:$H$18,3,FALSE)," "))</f>
        <v>0</v>
      </c>
      <c r="P63" s="720" t="str">
        <f t="shared" si="39"/>
        <v xml:space="preserve"> </v>
      </c>
      <c r="Q63" s="720" t="str">
        <f t="shared" si="40"/>
        <v xml:space="preserve"> </v>
      </c>
      <c r="R63" s="718" t="str">
        <f t="shared" si="41"/>
        <v xml:space="preserve"> </v>
      </c>
      <c r="S63" s="851">
        <f>IF(I63=0," ",IF(I63="kR"," ",IF(L63="wt",VLOOKUP(K63,'Los1 Berechnung Unterhaltsr'!$C$7:$H$140,4,FALSE),IF(L63="nB",VLOOKUP(K63,'Los1 Berechnung Unterhaltsr'!$C$7:$H$140,4,FALSE),IF(L63="SoF",VLOOKUP(K63,'Los1 Berechnung Unterhaltsr'!$C$7:$H$140,5,FALSE)," ")))))</f>
        <v>0</v>
      </c>
      <c r="T63" s="718" t="str">
        <f t="shared" si="42"/>
        <v xml:space="preserve"> </v>
      </c>
      <c r="U63" s="718" t="str">
        <f t="shared" si="43"/>
        <v xml:space="preserve"> </v>
      </c>
      <c r="V63" s="721" t="str">
        <f t="shared" si="44"/>
        <v xml:space="preserve"> </v>
      </c>
      <c r="W63" s="842"/>
      <c r="X63" s="462" t="s">
        <v>250</v>
      </c>
      <c r="Y63" s="471"/>
      <c r="Z63" s="462"/>
      <c r="AA63" s="471"/>
      <c r="AB63" s="370"/>
      <c r="AC63" s="370"/>
      <c r="AD63" s="371"/>
      <c r="AE63" s="822" t="s">
        <v>69</v>
      </c>
      <c r="AF63" s="440" t="str">
        <f t="shared" si="45"/>
        <v xml:space="preserve"> </v>
      </c>
      <c r="AG63" s="439" t="str">
        <f t="shared" si="46"/>
        <v xml:space="preserve"> </v>
      </c>
      <c r="AH63" s="27" t="str">
        <f t="shared" si="47"/>
        <v xml:space="preserve"> </v>
      </c>
      <c r="AQ63" s="16"/>
    </row>
    <row r="64" spans="2:43" s="27" customFormat="1" ht="11.25" customHeight="1" x14ac:dyDescent="0.15">
      <c r="B64" s="722">
        <v>52</v>
      </c>
      <c r="C64" s="708" t="s">
        <v>364</v>
      </c>
      <c r="D64" s="841" t="s">
        <v>309</v>
      </c>
      <c r="E64" s="710" t="s">
        <v>430</v>
      </c>
      <c r="F64" s="711" t="s">
        <v>318</v>
      </c>
      <c r="G64" s="723" t="s">
        <v>499</v>
      </c>
      <c r="H64" s="775" t="s">
        <v>448</v>
      </c>
      <c r="I64" s="838" t="s">
        <v>190</v>
      </c>
      <c r="J64" s="776">
        <v>29.83</v>
      </c>
      <c r="K64" s="715" t="s">
        <v>215</v>
      </c>
      <c r="L64" s="766" t="s">
        <v>46</v>
      </c>
      <c r="M64" s="717">
        <f>IF(X64="S",VLOOKUP(I64,Häufigkeiten!#REF!,3,FALSE),IF(X64="Ö",VLOOKUP(I64,Häufigkeiten!$C$12:$E$45,3,FALSE),IF(X64="K",VLOOKUP(I64,Häufigkeiten!#REF!,3,FALSE),IF(X64="T",VLOOKUP(I64,Häufigkeiten!#REF!,3,FALSE),IF(X64="B",VLOOKUP(I64,Häufigkeiten!#REF!,3,FALSE),IF(X64="Bü",VLOOKUP(I64,Häufigkeiten!#REF!,3,FALSE),IF(X64="F",VLOOKUP(I64,Häufigkeiten!#REF!,3,FALSE),IF(X64="Fw",VLOOKUP(I64,Häufigkeiten!#REF!,3,FALSE),IF(X64="X"," "," ")))))))))</f>
        <v>1</v>
      </c>
      <c r="N64" s="718">
        <f t="shared" si="38"/>
        <v>29.83</v>
      </c>
      <c r="O64" s="850">
        <f>IF(I64="kR"," ",IF(I64&gt;0,VLOOKUP(K64,'Los1 Berechnung Unterhaltsr'!$C$7:$H$18,3,FALSE)," "))</f>
        <v>0</v>
      </c>
      <c r="P64" s="720" t="str">
        <f t="shared" si="39"/>
        <v xml:space="preserve"> </v>
      </c>
      <c r="Q64" s="720" t="str">
        <f t="shared" si="40"/>
        <v xml:space="preserve"> </v>
      </c>
      <c r="R64" s="718" t="str">
        <f t="shared" si="41"/>
        <v xml:space="preserve"> </v>
      </c>
      <c r="S64" s="851">
        <f>IF(I64=0," ",IF(I64="kR"," ",IF(L64="wt",VLOOKUP(K64,'Los1 Berechnung Unterhaltsr'!$C$7:$H$140,4,FALSE),IF(L64="nB",VLOOKUP(K64,'Los1 Berechnung Unterhaltsr'!$C$7:$H$140,4,FALSE),IF(L64="SoF",VLOOKUP(K64,'Los1 Berechnung Unterhaltsr'!$C$7:$H$140,5,FALSE)," ")))))</f>
        <v>0</v>
      </c>
      <c r="T64" s="718" t="str">
        <f t="shared" si="42"/>
        <v xml:space="preserve"> </v>
      </c>
      <c r="U64" s="718" t="str">
        <f t="shared" si="43"/>
        <v xml:space="preserve"> </v>
      </c>
      <c r="V64" s="721" t="str">
        <f t="shared" si="44"/>
        <v xml:space="preserve"> </v>
      </c>
      <c r="W64" s="842"/>
      <c r="X64" s="462" t="s">
        <v>250</v>
      </c>
      <c r="Y64" s="471"/>
      <c r="Z64" s="462"/>
      <c r="AA64" s="471"/>
      <c r="AB64" s="370"/>
      <c r="AC64" s="370"/>
      <c r="AD64" s="371"/>
      <c r="AE64" s="822" t="s">
        <v>69</v>
      </c>
      <c r="AF64" s="440" t="str">
        <f t="shared" si="45"/>
        <v xml:space="preserve"> </v>
      </c>
      <c r="AG64" s="439" t="str">
        <f t="shared" si="46"/>
        <v xml:space="preserve"> </v>
      </c>
      <c r="AH64" s="27" t="str">
        <f t="shared" si="47"/>
        <v xml:space="preserve"> </v>
      </c>
      <c r="AQ64" s="16"/>
    </row>
    <row r="65" spans="2:43" s="27" customFormat="1" ht="11.25" customHeight="1" x14ac:dyDescent="0.15">
      <c r="B65" s="722">
        <v>53</v>
      </c>
      <c r="C65" s="708" t="s">
        <v>364</v>
      </c>
      <c r="D65" s="841" t="s">
        <v>309</v>
      </c>
      <c r="E65" s="710" t="s">
        <v>431</v>
      </c>
      <c r="F65" s="711" t="s">
        <v>319</v>
      </c>
      <c r="G65" s="723" t="s">
        <v>400</v>
      </c>
      <c r="H65" s="775" t="s">
        <v>491</v>
      </c>
      <c r="I65" s="838">
        <v>1</v>
      </c>
      <c r="J65" s="776">
        <v>6.19</v>
      </c>
      <c r="K65" s="715" t="s">
        <v>76</v>
      </c>
      <c r="L65" s="766" t="s">
        <v>46</v>
      </c>
      <c r="M65" s="717">
        <f>IF(X65="S",VLOOKUP(I65,Häufigkeiten!#REF!,3,FALSE),IF(X65="Ö",VLOOKUP(I65,Häufigkeiten!$C$12:$E$45,3,FALSE),IF(X65="K",VLOOKUP(I65,Häufigkeiten!#REF!,3,FALSE),IF(X65="T",VLOOKUP(I65,Häufigkeiten!#REF!,3,FALSE),IF(X65="B",VLOOKUP(I65,Häufigkeiten!#REF!,3,FALSE),IF(X65="Bü",VLOOKUP(I65,Häufigkeiten!#REF!,3,FALSE),IF(X65="F",VLOOKUP(I65,Häufigkeiten!#REF!,3,FALSE),IF(X65="Fw",VLOOKUP(I65,Häufigkeiten!#REF!,3,FALSE),IF(X65="X"," "," ")))))))))</f>
        <v>52</v>
      </c>
      <c r="N65" s="718">
        <f t="shared" si="38"/>
        <v>321.88</v>
      </c>
      <c r="O65" s="850">
        <f>IF(I65="kR"," ",IF(I65&gt;0,VLOOKUP(K65,'Los1 Berechnung Unterhaltsr'!$C$7:$H$18,3,FALSE)," "))</f>
        <v>0</v>
      </c>
      <c r="P65" s="720" t="str">
        <f t="shared" si="39"/>
        <v xml:space="preserve"> </v>
      </c>
      <c r="Q65" s="720" t="str">
        <f t="shared" si="40"/>
        <v xml:space="preserve"> </v>
      </c>
      <c r="R65" s="718" t="str">
        <f t="shared" si="41"/>
        <v xml:space="preserve"> </v>
      </c>
      <c r="S65" s="851">
        <f>IF(I65=0," ",IF(I65="kR"," ",IF(L65="wt",VLOOKUP(K65,'Los1 Berechnung Unterhaltsr'!$C$7:$H$140,4,FALSE),IF(L65="nB",VLOOKUP(K65,'Los1 Berechnung Unterhaltsr'!$C$7:$H$140,4,FALSE),IF(L65="SoF",VLOOKUP(K65,'Los1 Berechnung Unterhaltsr'!$C$7:$H$140,5,FALSE)," ")))))</f>
        <v>0</v>
      </c>
      <c r="T65" s="718" t="str">
        <f t="shared" si="42"/>
        <v xml:space="preserve"> </v>
      </c>
      <c r="U65" s="718" t="str">
        <f t="shared" si="43"/>
        <v xml:space="preserve"> </v>
      </c>
      <c r="V65" s="721" t="str">
        <f t="shared" si="44"/>
        <v xml:space="preserve"> </v>
      </c>
      <c r="W65" s="842" t="s">
        <v>444</v>
      </c>
      <c r="X65" s="462" t="s">
        <v>250</v>
      </c>
      <c r="Y65" s="471"/>
      <c r="Z65" s="462"/>
      <c r="AA65" s="471"/>
      <c r="AB65" s="370"/>
      <c r="AC65" s="370"/>
      <c r="AD65" s="371"/>
      <c r="AE65" s="822" t="s">
        <v>69</v>
      </c>
      <c r="AF65" s="440" t="str">
        <f t="shared" si="45"/>
        <v xml:space="preserve"> </v>
      </c>
      <c r="AG65" s="439" t="str">
        <f t="shared" si="46"/>
        <v xml:space="preserve"> </v>
      </c>
      <c r="AH65" s="27" t="str">
        <f t="shared" si="47"/>
        <v xml:space="preserve"> </v>
      </c>
      <c r="AQ65" s="16"/>
    </row>
    <row r="66" spans="2:43" s="27" customFormat="1" ht="11.25" customHeight="1" x14ac:dyDescent="0.15">
      <c r="B66" s="722">
        <v>54</v>
      </c>
      <c r="C66" s="708" t="s">
        <v>364</v>
      </c>
      <c r="D66" s="841" t="s">
        <v>309</v>
      </c>
      <c r="E66" s="710" t="s">
        <v>429</v>
      </c>
      <c r="F66" s="711" t="s">
        <v>320</v>
      </c>
      <c r="G66" s="723" t="s">
        <v>401</v>
      </c>
      <c r="H66" s="775" t="s">
        <v>489</v>
      </c>
      <c r="I66" s="838">
        <v>2</v>
      </c>
      <c r="J66" s="776">
        <v>36.33</v>
      </c>
      <c r="K66" s="715" t="s">
        <v>76</v>
      </c>
      <c r="L66" s="766" t="s">
        <v>46</v>
      </c>
      <c r="M66" s="717">
        <f>IF(X66="S",VLOOKUP(I66,Häufigkeiten!#REF!,3,FALSE),IF(X66="Ö",VLOOKUP(I66,Häufigkeiten!$C$12:$E$45,3,FALSE),IF(X66="K",VLOOKUP(I66,Häufigkeiten!#REF!,3,FALSE),IF(X66="T",VLOOKUP(I66,Häufigkeiten!#REF!,3,FALSE),IF(X66="B",VLOOKUP(I66,Häufigkeiten!#REF!,3,FALSE),IF(X66="Bü",VLOOKUP(I66,Häufigkeiten!#REF!,3,FALSE),IF(X66="F",VLOOKUP(I66,Häufigkeiten!#REF!,3,FALSE),IF(X66="Fw",VLOOKUP(I66,Häufigkeiten!#REF!,3,FALSE),IF(X66="X"," "," ")))))))))</f>
        <v>104</v>
      </c>
      <c r="N66" s="718">
        <f t="shared" si="38"/>
        <v>3778.32</v>
      </c>
      <c r="O66" s="850">
        <f>IF(I66="kR"," ",IF(I66&gt;0,VLOOKUP(K66,'Los1 Berechnung Unterhaltsr'!$C$7:$H$18,3,FALSE)," "))</f>
        <v>0</v>
      </c>
      <c r="P66" s="720" t="str">
        <f t="shared" si="39"/>
        <v xml:space="preserve"> </v>
      </c>
      <c r="Q66" s="720" t="str">
        <f t="shared" si="40"/>
        <v xml:space="preserve"> </v>
      </c>
      <c r="R66" s="718" t="str">
        <f t="shared" si="41"/>
        <v xml:space="preserve"> </v>
      </c>
      <c r="S66" s="851">
        <f>IF(I66=0," ",IF(I66="kR"," ",IF(L66="wt",VLOOKUP(K66,'Los1 Berechnung Unterhaltsr'!$C$7:$H$140,4,FALSE),IF(L66="nB",VLOOKUP(K66,'Los1 Berechnung Unterhaltsr'!$C$7:$H$140,4,FALSE),IF(L66="SoF",VLOOKUP(K66,'Los1 Berechnung Unterhaltsr'!$C$7:$H$140,5,FALSE)," ")))))</f>
        <v>0</v>
      </c>
      <c r="T66" s="718" t="str">
        <f t="shared" si="42"/>
        <v xml:space="preserve"> </v>
      </c>
      <c r="U66" s="718" t="str">
        <f t="shared" si="43"/>
        <v xml:space="preserve"> </v>
      </c>
      <c r="V66" s="721" t="str">
        <f t="shared" si="44"/>
        <v xml:space="preserve"> </v>
      </c>
      <c r="W66" s="842" t="s">
        <v>444</v>
      </c>
      <c r="X66" s="462" t="s">
        <v>250</v>
      </c>
      <c r="Y66" s="471"/>
      <c r="Z66" s="462"/>
      <c r="AA66" s="471"/>
      <c r="AB66" s="370"/>
      <c r="AC66" s="370"/>
      <c r="AD66" s="371"/>
      <c r="AE66" s="822" t="s">
        <v>69</v>
      </c>
      <c r="AF66" s="440" t="str">
        <f t="shared" si="45"/>
        <v xml:space="preserve"> </v>
      </c>
      <c r="AG66" s="439" t="str">
        <f t="shared" si="46"/>
        <v xml:space="preserve"> </v>
      </c>
      <c r="AH66" s="27" t="str">
        <f t="shared" si="47"/>
        <v xml:space="preserve"> </v>
      </c>
      <c r="AQ66" s="16"/>
    </row>
    <row r="67" spans="2:43" s="27" customFormat="1" ht="11.25" customHeight="1" x14ac:dyDescent="0.15">
      <c r="B67" s="722">
        <v>55</v>
      </c>
      <c r="C67" s="708" t="s">
        <v>364</v>
      </c>
      <c r="D67" s="841" t="s">
        <v>309</v>
      </c>
      <c r="E67" s="710" t="s">
        <v>431</v>
      </c>
      <c r="F67" s="711" t="s">
        <v>321</v>
      </c>
      <c r="G67" s="723" t="s">
        <v>500</v>
      </c>
      <c r="H67" s="775" t="s">
        <v>491</v>
      </c>
      <c r="I67" s="838" t="s">
        <v>269</v>
      </c>
      <c r="J67" s="776">
        <v>21.66</v>
      </c>
      <c r="K67" s="715" t="s">
        <v>220</v>
      </c>
      <c r="L67" s="766" t="s">
        <v>46</v>
      </c>
      <c r="M67" s="717">
        <f>IF(X67="S",VLOOKUP(I67,Häufigkeiten!#REF!,3,FALSE),IF(X67="Ö",VLOOKUP(I67,Häufigkeiten!$C$12:$E$45,3,FALSE),IF(X67="K",VLOOKUP(I67,Häufigkeiten!#REF!,3,FALSE),IF(X67="T",VLOOKUP(I67,Häufigkeiten!#REF!,3,FALSE),IF(X67="B",VLOOKUP(I67,Häufigkeiten!#REF!,3,FALSE),IF(X67="Bü",VLOOKUP(I67,Häufigkeiten!#REF!,3,FALSE),IF(X67="F",VLOOKUP(I67,Häufigkeiten!#REF!,3,FALSE),IF(X67="Fw",VLOOKUP(I67,Häufigkeiten!#REF!,3,FALSE),IF(X67="X"," "," ")))))))))</f>
        <v>52</v>
      </c>
      <c r="N67" s="718">
        <f t="shared" si="38"/>
        <v>1126.32</v>
      </c>
      <c r="O67" s="850">
        <f>IF(I67="kR"," ",IF(I67&gt;0,VLOOKUP(K67,'Los1 Berechnung Unterhaltsr'!$C$7:$H$18,3,FALSE)," "))</f>
        <v>0</v>
      </c>
      <c r="P67" s="720" t="str">
        <f t="shared" si="39"/>
        <v xml:space="preserve"> </v>
      </c>
      <c r="Q67" s="720" t="str">
        <f t="shared" si="40"/>
        <v xml:space="preserve"> </v>
      </c>
      <c r="R67" s="718" t="str">
        <f t="shared" si="41"/>
        <v xml:space="preserve"> </v>
      </c>
      <c r="S67" s="851">
        <f>IF(I67=0," ",IF(I67="kR"," ",IF(L67="wt",VLOOKUP(K67,'Los1 Berechnung Unterhaltsr'!$C$7:$H$140,4,FALSE),IF(L67="nB",VLOOKUP(K67,'Los1 Berechnung Unterhaltsr'!$C$7:$H$140,4,FALSE),IF(L67="SoF",VLOOKUP(K67,'Los1 Berechnung Unterhaltsr'!$C$7:$H$140,5,FALSE)," ")))))</f>
        <v>0</v>
      </c>
      <c r="T67" s="718" t="str">
        <f t="shared" si="42"/>
        <v xml:space="preserve"> </v>
      </c>
      <c r="U67" s="718" t="str">
        <f t="shared" si="43"/>
        <v xml:space="preserve"> </v>
      </c>
      <c r="V67" s="721" t="str">
        <f t="shared" si="44"/>
        <v xml:space="preserve"> </v>
      </c>
      <c r="W67" s="842" t="s">
        <v>444</v>
      </c>
      <c r="X67" s="462" t="s">
        <v>250</v>
      </c>
      <c r="Y67" s="471"/>
      <c r="Z67" s="462"/>
      <c r="AA67" s="471"/>
      <c r="AB67" s="370"/>
      <c r="AC67" s="370"/>
      <c r="AD67" s="371"/>
      <c r="AE67" s="822" t="s">
        <v>69</v>
      </c>
      <c r="AF67" s="440" t="str">
        <f t="shared" si="45"/>
        <v xml:space="preserve"> </v>
      </c>
      <c r="AG67" s="439" t="str">
        <f t="shared" si="46"/>
        <v xml:space="preserve"> </v>
      </c>
      <c r="AH67" s="27" t="str">
        <f t="shared" si="47"/>
        <v xml:space="preserve"> </v>
      </c>
      <c r="AQ67" s="16"/>
    </row>
    <row r="68" spans="2:43" s="27" customFormat="1" ht="11.25" customHeight="1" x14ac:dyDescent="0.15">
      <c r="B68" s="722">
        <v>56</v>
      </c>
      <c r="C68" s="708" t="s">
        <v>364</v>
      </c>
      <c r="D68" s="841" t="s">
        <v>309</v>
      </c>
      <c r="E68" s="710" t="s">
        <v>431</v>
      </c>
      <c r="F68" s="711" t="s">
        <v>322</v>
      </c>
      <c r="G68" s="723" t="s">
        <v>402</v>
      </c>
      <c r="H68" s="775" t="s">
        <v>491</v>
      </c>
      <c r="I68" s="838" t="s">
        <v>269</v>
      </c>
      <c r="J68" s="776">
        <v>22.01</v>
      </c>
      <c r="K68" s="715" t="s">
        <v>220</v>
      </c>
      <c r="L68" s="766" t="s">
        <v>46</v>
      </c>
      <c r="M68" s="717">
        <f>IF(X68="S",VLOOKUP(I68,Häufigkeiten!#REF!,3,FALSE),IF(X68="Ö",VLOOKUP(I68,Häufigkeiten!$C$12:$E$45,3,FALSE),IF(X68="K",VLOOKUP(I68,Häufigkeiten!#REF!,3,FALSE),IF(X68="T",VLOOKUP(I68,Häufigkeiten!#REF!,3,FALSE),IF(X68="B",VLOOKUP(I68,Häufigkeiten!#REF!,3,FALSE),IF(X68="Bü",VLOOKUP(I68,Häufigkeiten!#REF!,3,FALSE),IF(X68="F",VLOOKUP(I68,Häufigkeiten!#REF!,3,FALSE),IF(X68="Fw",VLOOKUP(I68,Häufigkeiten!#REF!,3,FALSE),IF(X68="X"," "," ")))))))))</f>
        <v>52</v>
      </c>
      <c r="N68" s="718">
        <f t="shared" si="38"/>
        <v>1144.52</v>
      </c>
      <c r="O68" s="850">
        <f>IF(I68="kR"," ",IF(I68&gt;0,VLOOKUP(K68,'Los1 Berechnung Unterhaltsr'!$C$7:$H$18,3,FALSE)," "))</f>
        <v>0</v>
      </c>
      <c r="P68" s="720" t="str">
        <f t="shared" si="39"/>
        <v xml:space="preserve"> </v>
      </c>
      <c r="Q68" s="720" t="str">
        <f t="shared" si="40"/>
        <v xml:space="preserve"> </v>
      </c>
      <c r="R68" s="718" t="str">
        <f t="shared" si="41"/>
        <v xml:space="preserve"> </v>
      </c>
      <c r="S68" s="851">
        <f>IF(I68=0," ",IF(I68="kR"," ",IF(L68="wt",VLOOKUP(K68,'Los1 Berechnung Unterhaltsr'!$C$7:$H$140,4,FALSE),IF(L68="nB",VLOOKUP(K68,'Los1 Berechnung Unterhaltsr'!$C$7:$H$140,4,FALSE),IF(L68="SoF",VLOOKUP(K68,'Los1 Berechnung Unterhaltsr'!$C$7:$H$140,5,FALSE)," ")))))</f>
        <v>0</v>
      </c>
      <c r="T68" s="718" t="str">
        <f t="shared" si="42"/>
        <v xml:space="preserve"> </v>
      </c>
      <c r="U68" s="718" t="str">
        <f t="shared" si="43"/>
        <v xml:space="preserve"> </v>
      </c>
      <c r="V68" s="721" t="str">
        <f t="shared" si="44"/>
        <v xml:space="preserve"> </v>
      </c>
      <c r="W68" s="845" t="s">
        <v>444</v>
      </c>
      <c r="X68" s="462" t="s">
        <v>250</v>
      </c>
      <c r="Y68" s="471"/>
      <c r="Z68" s="462"/>
      <c r="AA68" s="471"/>
      <c r="AB68" s="370"/>
      <c r="AC68" s="370"/>
      <c r="AD68" s="371"/>
      <c r="AE68" s="822" t="s">
        <v>69</v>
      </c>
      <c r="AF68" s="440" t="str">
        <f t="shared" si="45"/>
        <v xml:space="preserve"> </v>
      </c>
      <c r="AG68" s="439" t="str">
        <f t="shared" si="46"/>
        <v xml:space="preserve"> </v>
      </c>
      <c r="AH68" s="27" t="str">
        <f t="shared" si="47"/>
        <v xml:space="preserve"> </v>
      </c>
      <c r="AQ68" s="16"/>
    </row>
    <row r="69" spans="2:43" s="27" customFormat="1" ht="11.25" customHeight="1" x14ac:dyDescent="0.15">
      <c r="B69" s="722">
        <v>57</v>
      </c>
      <c r="C69" s="708" t="s">
        <v>364</v>
      </c>
      <c r="D69" s="841" t="s">
        <v>309</v>
      </c>
      <c r="E69" s="710" t="s">
        <v>431</v>
      </c>
      <c r="F69" s="711" t="s">
        <v>323</v>
      </c>
      <c r="G69" s="723" t="s">
        <v>403</v>
      </c>
      <c r="H69" s="775" t="s">
        <v>489</v>
      </c>
      <c r="I69" s="838" t="s">
        <v>269</v>
      </c>
      <c r="J69" s="776">
        <v>20</v>
      </c>
      <c r="K69" s="715" t="s">
        <v>220</v>
      </c>
      <c r="L69" s="766" t="s">
        <v>46</v>
      </c>
      <c r="M69" s="717">
        <f>IF(X69="S",VLOOKUP(I69,Häufigkeiten!#REF!,3,FALSE),IF(X69="Ö",VLOOKUP(I69,Häufigkeiten!$C$12:$E$45,3,FALSE),IF(X69="K",VLOOKUP(I69,Häufigkeiten!#REF!,3,FALSE),IF(X69="T",VLOOKUP(I69,Häufigkeiten!#REF!,3,FALSE),IF(X69="B",VLOOKUP(I69,Häufigkeiten!#REF!,3,FALSE),IF(X69="Bü",VLOOKUP(I69,Häufigkeiten!#REF!,3,FALSE),IF(X69="F",VLOOKUP(I69,Häufigkeiten!#REF!,3,FALSE),IF(X69="Fw",VLOOKUP(I69,Häufigkeiten!#REF!,3,FALSE),IF(X69="X"," "," ")))))))))</f>
        <v>52</v>
      </c>
      <c r="N69" s="718">
        <f t="shared" si="38"/>
        <v>1040</v>
      </c>
      <c r="O69" s="850">
        <f>IF(I69="kR"," ",IF(I69&gt;0,VLOOKUP(K69,'Los1 Berechnung Unterhaltsr'!$C$7:$H$18,3,FALSE)," "))</f>
        <v>0</v>
      </c>
      <c r="P69" s="720" t="str">
        <f t="shared" si="39"/>
        <v xml:space="preserve"> </v>
      </c>
      <c r="Q69" s="720" t="str">
        <f t="shared" si="40"/>
        <v xml:space="preserve"> </v>
      </c>
      <c r="R69" s="718" t="str">
        <f t="shared" si="41"/>
        <v xml:space="preserve"> </v>
      </c>
      <c r="S69" s="851">
        <f>IF(I69=0," ",IF(I69="kR"," ",IF(L69="wt",VLOOKUP(K69,'Los1 Berechnung Unterhaltsr'!$C$7:$H$140,4,FALSE),IF(L69="nB",VLOOKUP(K69,'Los1 Berechnung Unterhaltsr'!$C$7:$H$140,4,FALSE),IF(L69="SoF",VLOOKUP(K69,'Los1 Berechnung Unterhaltsr'!$C$7:$H$140,5,FALSE)," ")))))</f>
        <v>0</v>
      </c>
      <c r="T69" s="718" t="str">
        <f t="shared" si="42"/>
        <v xml:space="preserve"> </v>
      </c>
      <c r="U69" s="718" t="str">
        <f t="shared" si="43"/>
        <v xml:space="preserve"> </v>
      </c>
      <c r="V69" s="721" t="str">
        <f t="shared" si="44"/>
        <v xml:space="preserve"> </v>
      </c>
      <c r="W69" s="845" t="s">
        <v>444</v>
      </c>
      <c r="X69" s="462" t="s">
        <v>250</v>
      </c>
      <c r="Y69" s="471"/>
      <c r="Z69" s="462"/>
      <c r="AA69" s="471"/>
      <c r="AB69" s="370"/>
      <c r="AC69" s="370"/>
      <c r="AD69" s="371"/>
      <c r="AE69" s="822" t="s">
        <v>69</v>
      </c>
      <c r="AF69" s="440" t="str">
        <f t="shared" si="45"/>
        <v xml:space="preserve"> </v>
      </c>
      <c r="AG69" s="439" t="str">
        <f t="shared" si="46"/>
        <v xml:space="preserve"> </v>
      </c>
      <c r="AH69" s="27" t="str">
        <f t="shared" si="47"/>
        <v xml:space="preserve"> </v>
      </c>
      <c r="AQ69" s="16"/>
    </row>
    <row r="70" spans="2:43" s="27" customFormat="1" ht="11.25" customHeight="1" x14ac:dyDescent="0.15">
      <c r="B70" s="722">
        <v>58</v>
      </c>
      <c r="C70" s="708" t="s">
        <v>364</v>
      </c>
      <c r="D70" s="841" t="s">
        <v>309</v>
      </c>
      <c r="E70" s="710" t="s">
        <v>431</v>
      </c>
      <c r="F70" s="711" t="s">
        <v>324</v>
      </c>
      <c r="G70" s="723" t="s">
        <v>404</v>
      </c>
      <c r="H70" s="775" t="s">
        <v>491</v>
      </c>
      <c r="I70" s="838" t="s">
        <v>269</v>
      </c>
      <c r="J70" s="776">
        <v>20.05</v>
      </c>
      <c r="K70" s="715" t="s">
        <v>220</v>
      </c>
      <c r="L70" s="766" t="s">
        <v>46</v>
      </c>
      <c r="M70" s="717">
        <f>IF(X70="S",VLOOKUP(I70,Häufigkeiten!#REF!,3,FALSE),IF(X70="Ö",VLOOKUP(I70,Häufigkeiten!$C$12:$E$45,3,FALSE),IF(X70="K",VLOOKUP(I70,Häufigkeiten!#REF!,3,FALSE),IF(X70="T",VLOOKUP(I70,Häufigkeiten!#REF!,3,FALSE),IF(X70="B",VLOOKUP(I70,Häufigkeiten!#REF!,3,FALSE),IF(X70="Bü",VLOOKUP(I70,Häufigkeiten!#REF!,3,FALSE),IF(X70="F",VLOOKUP(I70,Häufigkeiten!#REF!,3,FALSE),IF(X70="Fw",VLOOKUP(I70,Häufigkeiten!#REF!,3,FALSE),IF(X70="X"," "," ")))))))))</f>
        <v>52</v>
      </c>
      <c r="N70" s="718">
        <f t="shared" si="38"/>
        <v>1042.5999999999999</v>
      </c>
      <c r="O70" s="850">
        <f>IF(I70="kR"," ",IF(I70&gt;0,VLOOKUP(K70,'Los1 Berechnung Unterhaltsr'!$C$7:$H$18,3,FALSE)," "))</f>
        <v>0</v>
      </c>
      <c r="P70" s="720" t="str">
        <f t="shared" si="39"/>
        <v xml:space="preserve"> </v>
      </c>
      <c r="Q70" s="720" t="str">
        <f t="shared" si="40"/>
        <v xml:space="preserve"> </v>
      </c>
      <c r="R70" s="718" t="str">
        <f t="shared" si="41"/>
        <v xml:space="preserve"> </v>
      </c>
      <c r="S70" s="851">
        <f>IF(I70=0," ",IF(I70="kR"," ",IF(L70="wt",VLOOKUP(K70,'Los1 Berechnung Unterhaltsr'!$C$7:$H$140,4,FALSE),IF(L70="nB",VLOOKUP(K70,'Los1 Berechnung Unterhaltsr'!$C$7:$H$140,4,FALSE),IF(L70="SoF",VLOOKUP(K70,'Los1 Berechnung Unterhaltsr'!$C$7:$H$140,5,FALSE)," ")))))</f>
        <v>0</v>
      </c>
      <c r="T70" s="718" t="str">
        <f t="shared" si="42"/>
        <v xml:space="preserve"> </v>
      </c>
      <c r="U70" s="718" t="str">
        <f t="shared" si="43"/>
        <v xml:space="preserve"> </v>
      </c>
      <c r="V70" s="721" t="str">
        <f t="shared" si="44"/>
        <v xml:space="preserve"> </v>
      </c>
      <c r="W70" s="845" t="s">
        <v>444</v>
      </c>
      <c r="X70" s="462" t="s">
        <v>250</v>
      </c>
      <c r="Y70" s="471"/>
      <c r="Z70" s="462"/>
      <c r="AA70" s="471"/>
      <c r="AB70" s="370"/>
      <c r="AC70" s="370"/>
      <c r="AD70" s="371"/>
      <c r="AE70" s="822" t="s">
        <v>69</v>
      </c>
      <c r="AF70" s="440" t="str">
        <f t="shared" si="45"/>
        <v xml:space="preserve"> </v>
      </c>
      <c r="AG70" s="439" t="str">
        <f t="shared" si="46"/>
        <v xml:space="preserve"> </v>
      </c>
      <c r="AH70" s="27" t="str">
        <f t="shared" si="47"/>
        <v xml:space="preserve"> </v>
      </c>
      <c r="AQ70" s="16"/>
    </row>
    <row r="71" spans="2:43" s="27" customFormat="1" ht="11.25" customHeight="1" x14ac:dyDescent="0.15">
      <c r="B71" s="722">
        <v>59</v>
      </c>
      <c r="C71" s="708" t="s">
        <v>364</v>
      </c>
      <c r="D71" s="841" t="s">
        <v>309</v>
      </c>
      <c r="E71" s="710" t="s">
        <v>431</v>
      </c>
      <c r="F71" s="711" t="s">
        <v>325</v>
      </c>
      <c r="G71" s="723" t="s">
        <v>405</v>
      </c>
      <c r="H71" s="775" t="s">
        <v>491</v>
      </c>
      <c r="I71" s="838" t="s">
        <v>269</v>
      </c>
      <c r="J71" s="776">
        <v>20.58</v>
      </c>
      <c r="K71" s="715" t="s">
        <v>220</v>
      </c>
      <c r="L71" s="766" t="s">
        <v>46</v>
      </c>
      <c r="M71" s="717">
        <f>IF(X71="S",VLOOKUP(I71,Häufigkeiten!#REF!,3,FALSE),IF(X71="Ö",VLOOKUP(I71,Häufigkeiten!$C$12:$E$45,3,FALSE),IF(X71="K",VLOOKUP(I71,Häufigkeiten!#REF!,3,FALSE),IF(X71="T",VLOOKUP(I71,Häufigkeiten!#REF!,3,FALSE),IF(X71="B",VLOOKUP(I71,Häufigkeiten!#REF!,3,FALSE),IF(X71="Bü",VLOOKUP(I71,Häufigkeiten!#REF!,3,FALSE),IF(X71="F",VLOOKUP(I71,Häufigkeiten!#REF!,3,FALSE),IF(X71="Fw",VLOOKUP(I71,Häufigkeiten!#REF!,3,FALSE),IF(X71="X"," "," ")))))))))</f>
        <v>52</v>
      </c>
      <c r="N71" s="718">
        <f t="shared" si="38"/>
        <v>1070.1600000000001</v>
      </c>
      <c r="O71" s="850">
        <f>IF(I71="kR"," ",IF(I71&gt;0,VLOOKUP(K71,'Los1 Berechnung Unterhaltsr'!$C$7:$H$18,3,FALSE)," "))</f>
        <v>0</v>
      </c>
      <c r="P71" s="720" t="str">
        <f t="shared" si="39"/>
        <v xml:space="preserve"> </v>
      </c>
      <c r="Q71" s="720" t="str">
        <f t="shared" si="40"/>
        <v xml:space="preserve"> </v>
      </c>
      <c r="R71" s="718" t="str">
        <f t="shared" si="41"/>
        <v xml:space="preserve"> </v>
      </c>
      <c r="S71" s="851">
        <f>IF(I71=0," ",IF(I71="kR"," ",IF(L71="wt",VLOOKUP(K71,'Los1 Berechnung Unterhaltsr'!$C$7:$H$140,4,FALSE),IF(L71="nB",VLOOKUP(K71,'Los1 Berechnung Unterhaltsr'!$C$7:$H$140,4,FALSE),IF(L71="SoF",VLOOKUP(K71,'Los1 Berechnung Unterhaltsr'!$C$7:$H$140,5,FALSE)," ")))))</f>
        <v>0</v>
      </c>
      <c r="T71" s="718" t="str">
        <f t="shared" si="42"/>
        <v xml:space="preserve"> </v>
      </c>
      <c r="U71" s="718" t="str">
        <f t="shared" si="43"/>
        <v xml:space="preserve"> </v>
      </c>
      <c r="V71" s="721" t="str">
        <f t="shared" si="44"/>
        <v xml:space="preserve"> </v>
      </c>
      <c r="W71" s="845" t="s">
        <v>444</v>
      </c>
      <c r="X71" s="462" t="s">
        <v>250</v>
      </c>
      <c r="Y71" s="471"/>
      <c r="Z71" s="462"/>
      <c r="AA71" s="471"/>
      <c r="AB71" s="370"/>
      <c r="AC71" s="370"/>
      <c r="AD71" s="371"/>
      <c r="AE71" s="822" t="s">
        <v>69</v>
      </c>
      <c r="AF71" s="440" t="str">
        <f t="shared" si="45"/>
        <v xml:space="preserve"> </v>
      </c>
      <c r="AG71" s="439" t="str">
        <f t="shared" si="46"/>
        <v xml:space="preserve"> </v>
      </c>
      <c r="AH71" s="27" t="str">
        <f t="shared" si="47"/>
        <v xml:space="preserve"> </v>
      </c>
      <c r="AQ71" s="16"/>
    </row>
    <row r="72" spans="2:43" s="27" customFormat="1" ht="19.5" customHeight="1" x14ac:dyDescent="0.15">
      <c r="B72" s="722">
        <v>60</v>
      </c>
      <c r="C72" s="708" t="s">
        <v>364</v>
      </c>
      <c r="D72" s="841" t="s">
        <v>309</v>
      </c>
      <c r="E72" s="710" t="s">
        <v>431</v>
      </c>
      <c r="F72" s="711" t="s">
        <v>326</v>
      </c>
      <c r="G72" s="819" t="s">
        <v>406</v>
      </c>
      <c r="H72" s="775" t="s">
        <v>489</v>
      </c>
      <c r="I72" s="838" t="s">
        <v>251</v>
      </c>
      <c r="J72" s="776">
        <v>27.52</v>
      </c>
      <c r="K72" s="715" t="s">
        <v>146</v>
      </c>
      <c r="L72" s="766" t="s">
        <v>46</v>
      </c>
      <c r="M72" s="717">
        <f>IF(X72="S",VLOOKUP(I72,Häufigkeiten!#REF!,3,FALSE),IF(X72="Ö",VLOOKUP(I72,Häufigkeiten!$C$12:$E$45,3,FALSE),IF(X72="K",VLOOKUP(I72,Häufigkeiten!#REF!,3,FALSE),IF(X72="T",VLOOKUP(I72,Häufigkeiten!#REF!,3,FALSE),IF(X72="B",VLOOKUP(I72,Häufigkeiten!#REF!,3,FALSE),IF(X72="Bü",VLOOKUP(I72,Häufigkeiten!#REF!,3,FALSE),IF(X72="F",VLOOKUP(I72,Häufigkeiten!#REF!,3,FALSE),IF(X72="Fw",VLOOKUP(I72,Häufigkeiten!#REF!,3,FALSE),IF(X72="X"," "," ")))))))))</f>
        <v>1</v>
      </c>
      <c r="N72" s="718">
        <f t="shared" si="38"/>
        <v>27.52</v>
      </c>
      <c r="O72" s="850">
        <f>IF(I72="kR"," ",IF(I72&gt;0,VLOOKUP(K72,'Los1 Berechnung Unterhaltsr'!$C$7:$H$18,3,FALSE)," "))</f>
        <v>0</v>
      </c>
      <c r="P72" s="720" t="str">
        <f t="shared" si="39"/>
        <v xml:space="preserve"> </v>
      </c>
      <c r="Q72" s="720" t="str">
        <f t="shared" si="40"/>
        <v xml:space="preserve"> </v>
      </c>
      <c r="R72" s="718" t="str">
        <f t="shared" si="41"/>
        <v xml:space="preserve"> </v>
      </c>
      <c r="S72" s="851">
        <f>IF(I72=0," ",IF(I72="kR"," ",IF(L72="wt",VLOOKUP(K72,'Los1 Berechnung Unterhaltsr'!$C$7:$H$140,4,FALSE),IF(L72="nB",VLOOKUP(K72,'Los1 Berechnung Unterhaltsr'!$C$7:$H$140,4,FALSE),IF(L72="SoF",VLOOKUP(K72,'Los1 Berechnung Unterhaltsr'!$C$7:$H$140,5,FALSE)," ")))))</f>
        <v>0</v>
      </c>
      <c r="T72" s="718" t="str">
        <f t="shared" si="42"/>
        <v xml:space="preserve"> </v>
      </c>
      <c r="U72" s="718" t="str">
        <f t="shared" si="43"/>
        <v xml:space="preserve"> </v>
      </c>
      <c r="V72" s="721" t="str">
        <f t="shared" si="44"/>
        <v xml:space="preserve"> </v>
      </c>
      <c r="W72" s="846"/>
      <c r="X72" s="462" t="s">
        <v>250</v>
      </c>
      <c r="Y72" s="471"/>
      <c r="Z72" s="462"/>
      <c r="AA72" s="471"/>
      <c r="AB72" s="370"/>
      <c r="AC72" s="370"/>
      <c r="AD72" s="371"/>
      <c r="AE72" s="823" t="s">
        <v>69</v>
      </c>
      <c r="AF72" s="440" t="str">
        <f t="shared" si="45"/>
        <v xml:space="preserve"> </v>
      </c>
      <c r="AG72" s="439" t="str">
        <f t="shared" si="46"/>
        <v xml:space="preserve"> </v>
      </c>
      <c r="AH72" s="27" t="str">
        <f t="shared" si="47"/>
        <v xml:space="preserve"> </v>
      </c>
      <c r="AQ72" s="16"/>
    </row>
    <row r="73" spans="2:43" s="27" customFormat="1" ht="22.5" customHeight="1" x14ac:dyDescent="0.15">
      <c r="B73" s="722">
        <v>61</v>
      </c>
      <c r="C73" s="708" t="s">
        <v>364</v>
      </c>
      <c r="D73" s="841" t="s">
        <v>309</v>
      </c>
      <c r="E73" s="710" t="s">
        <v>431</v>
      </c>
      <c r="F73" s="711" t="s">
        <v>327</v>
      </c>
      <c r="G73" s="819" t="s">
        <v>407</v>
      </c>
      <c r="H73" s="775" t="s">
        <v>489</v>
      </c>
      <c r="I73" s="838" t="s">
        <v>251</v>
      </c>
      <c r="J73" s="776">
        <v>103.42</v>
      </c>
      <c r="K73" s="715" t="s">
        <v>146</v>
      </c>
      <c r="L73" s="766" t="s">
        <v>46</v>
      </c>
      <c r="M73" s="717">
        <f>IF(X73="S",VLOOKUP(I73,Häufigkeiten!#REF!,3,FALSE),IF(X73="Ö",VLOOKUP(I73,Häufigkeiten!$C$12:$E$45,3,FALSE),IF(X73="K",VLOOKUP(I73,Häufigkeiten!#REF!,3,FALSE),IF(X73="T",VLOOKUP(I73,Häufigkeiten!#REF!,3,FALSE),IF(X73="B",VLOOKUP(I73,Häufigkeiten!#REF!,3,FALSE),IF(X73="Bü",VLOOKUP(I73,Häufigkeiten!#REF!,3,FALSE),IF(X73="F",VLOOKUP(I73,Häufigkeiten!#REF!,3,FALSE),IF(X73="Fw",VLOOKUP(I73,Häufigkeiten!#REF!,3,FALSE),IF(X73="X"," "," ")))))))))</f>
        <v>1</v>
      </c>
      <c r="N73" s="718">
        <f t="shared" si="38"/>
        <v>103.42</v>
      </c>
      <c r="O73" s="850">
        <f>IF(I73="kR"," ",IF(I73&gt;0,VLOOKUP(K73,'Los1 Berechnung Unterhaltsr'!$C$7:$H$18,3,FALSE)," "))</f>
        <v>0</v>
      </c>
      <c r="P73" s="720" t="str">
        <f t="shared" si="39"/>
        <v xml:space="preserve"> </v>
      </c>
      <c r="Q73" s="720" t="str">
        <f t="shared" si="40"/>
        <v xml:space="preserve"> </v>
      </c>
      <c r="R73" s="718" t="str">
        <f t="shared" si="41"/>
        <v xml:space="preserve"> </v>
      </c>
      <c r="S73" s="851">
        <f>IF(I73=0," ",IF(I73="kR"," ",IF(L73="wt",VLOOKUP(K73,'Los1 Berechnung Unterhaltsr'!$C$7:$H$140,4,FALSE),IF(L73="nB",VLOOKUP(K73,'Los1 Berechnung Unterhaltsr'!$C$7:$H$140,4,FALSE),IF(L73="SoF",VLOOKUP(K73,'Los1 Berechnung Unterhaltsr'!$C$7:$H$140,5,FALSE)," ")))))</f>
        <v>0</v>
      </c>
      <c r="T73" s="718" t="str">
        <f t="shared" si="42"/>
        <v xml:space="preserve"> </v>
      </c>
      <c r="U73" s="718" t="str">
        <f t="shared" si="43"/>
        <v xml:space="preserve"> </v>
      </c>
      <c r="V73" s="721" t="str">
        <f t="shared" si="44"/>
        <v xml:space="preserve"> </v>
      </c>
      <c r="W73" s="846"/>
      <c r="X73" s="462" t="s">
        <v>250</v>
      </c>
      <c r="Y73" s="471"/>
      <c r="Z73" s="462"/>
      <c r="AA73" s="471"/>
      <c r="AB73" s="370"/>
      <c r="AC73" s="370"/>
      <c r="AD73" s="371"/>
      <c r="AE73" s="823" t="s">
        <v>69</v>
      </c>
      <c r="AF73" s="440" t="str">
        <f t="shared" si="45"/>
        <v xml:space="preserve"> </v>
      </c>
      <c r="AG73" s="439" t="str">
        <f t="shared" si="46"/>
        <v xml:space="preserve"> </v>
      </c>
      <c r="AH73" s="27" t="str">
        <f t="shared" si="47"/>
        <v xml:space="preserve"> </v>
      </c>
      <c r="AQ73" s="16"/>
    </row>
    <row r="74" spans="2:43" s="27" customFormat="1" ht="11.25" customHeight="1" x14ac:dyDescent="0.15">
      <c r="B74" s="722">
        <v>62</v>
      </c>
      <c r="C74" s="708" t="s">
        <v>364</v>
      </c>
      <c r="D74" s="841" t="s">
        <v>309</v>
      </c>
      <c r="E74" s="710" t="s">
        <v>431</v>
      </c>
      <c r="F74" s="711" t="s">
        <v>328</v>
      </c>
      <c r="G74" s="723" t="s">
        <v>408</v>
      </c>
      <c r="H74" s="775" t="s">
        <v>491</v>
      </c>
      <c r="I74" s="838" t="s">
        <v>269</v>
      </c>
      <c r="J74" s="776">
        <v>11.1</v>
      </c>
      <c r="K74" s="715" t="s">
        <v>220</v>
      </c>
      <c r="L74" s="766" t="s">
        <v>46</v>
      </c>
      <c r="M74" s="717">
        <f>IF(X74="S",VLOOKUP(I74,Häufigkeiten!#REF!,3,FALSE),IF(X74="Ö",VLOOKUP(I74,Häufigkeiten!$C$12:$E$45,3,FALSE),IF(X74="K",VLOOKUP(I74,Häufigkeiten!#REF!,3,FALSE),IF(X74="T",VLOOKUP(I74,Häufigkeiten!#REF!,3,FALSE),IF(X74="B",VLOOKUP(I74,Häufigkeiten!#REF!,3,FALSE),IF(X74="Bü",VLOOKUP(I74,Häufigkeiten!#REF!,3,FALSE),IF(X74="F",VLOOKUP(I74,Häufigkeiten!#REF!,3,FALSE),IF(X74="Fw",VLOOKUP(I74,Häufigkeiten!#REF!,3,FALSE),IF(X74="X"," "," ")))))))))</f>
        <v>52</v>
      </c>
      <c r="N74" s="718">
        <f t="shared" si="38"/>
        <v>577.20000000000005</v>
      </c>
      <c r="O74" s="850">
        <f>IF(I74="kR"," ",IF(I74&gt;0,VLOOKUP(K74,'Los1 Berechnung Unterhaltsr'!$C$7:$H$18,3,FALSE)," "))</f>
        <v>0</v>
      </c>
      <c r="P74" s="720" t="str">
        <f t="shared" si="39"/>
        <v xml:space="preserve"> </v>
      </c>
      <c r="Q74" s="720" t="str">
        <f t="shared" si="40"/>
        <v xml:space="preserve"> </v>
      </c>
      <c r="R74" s="718" t="str">
        <f t="shared" si="41"/>
        <v xml:space="preserve"> </v>
      </c>
      <c r="S74" s="851">
        <f>IF(I74=0," ",IF(I74="kR"," ",IF(L74="wt",VLOOKUP(K74,'Los1 Berechnung Unterhaltsr'!$C$7:$H$140,4,FALSE),IF(L74="nB",VLOOKUP(K74,'Los1 Berechnung Unterhaltsr'!$C$7:$H$140,4,FALSE),IF(L74="SoF",VLOOKUP(K74,'Los1 Berechnung Unterhaltsr'!$C$7:$H$140,5,FALSE)," ")))))</f>
        <v>0</v>
      </c>
      <c r="T74" s="718" t="str">
        <f t="shared" si="42"/>
        <v xml:space="preserve"> </v>
      </c>
      <c r="U74" s="718" t="str">
        <f t="shared" si="43"/>
        <v xml:space="preserve"> </v>
      </c>
      <c r="V74" s="721" t="str">
        <f t="shared" si="44"/>
        <v xml:space="preserve"> </v>
      </c>
      <c r="W74" s="845" t="s">
        <v>444</v>
      </c>
      <c r="X74" s="462" t="s">
        <v>250</v>
      </c>
      <c r="Y74" s="471"/>
      <c r="Z74" s="462"/>
      <c r="AA74" s="471"/>
      <c r="AB74" s="370"/>
      <c r="AC74" s="370"/>
      <c r="AD74" s="371"/>
      <c r="AE74" s="822" t="s">
        <v>69</v>
      </c>
      <c r="AF74" s="440" t="str">
        <f t="shared" si="45"/>
        <v xml:space="preserve"> </v>
      </c>
      <c r="AG74" s="439" t="str">
        <f t="shared" si="46"/>
        <v xml:space="preserve"> </v>
      </c>
      <c r="AH74" s="27" t="str">
        <f t="shared" si="47"/>
        <v xml:space="preserve"> </v>
      </c>
      <c r="AQ74" s="16"/>
    </row>
    <row r="75" spans="2:43" s="27" customFormat="1" ht="11.25" customHeight="1" x14ac:dyDescent="0.3">
      <c r="B75" s="722">
        <v>63</v>
      </c>
      <c r="C75" s="708" t="s">
        <v>364</v>
      </c>
      <c r="D75" s="841" t="s">
        <v>310</v>
      </c>
      <c r="E75" s="710" t="s">
        <v>430</v>
      </c>
      <c r="F75" s="711" t="s">
        <v>329</v>
      </c>
      <c r="G75" s="723" t="s">
        <v>409</v>
      </c>
      <c r="H75" s="775" t="s">
        <v>489</v>
      </c>
      <c r="I75" s="838" t="s">
        <v>190</v>
      </c>
      <c r="J75" s="776">
        <v>25.11</v>
      </c>
      <c r="K75" s="715" t="s">
        <v>215</v>
      </c>
      <c r="L75" s="766" t="s">
        <v>46</v>
      </c>
      <c r="M75" s="717">
        <f>IF(X75="S",VLOOKUP(I75,Häufigkeiten!#REF!,3,FALSE),IF(X75="Ö",VLOOKUP(I75,Häufigkeiten!$C$12:$E$45,3,FALSE),IF(X75="K",VLOOKUP(I75,Häufigkeiten!#REF!,3,FALSE),IF(X75="T",VLOOKUP(I75,Häufigkeiten!#REF!,3,FALSE),IF(X75="B",VLOOKUP(I75,Häufigkeiten!#REF!,3,FALSE),IF(X75="Bü",VLOOKUP(I75,Häufigkeiten!#REF!,3,FALSE),IF(X75="F",VLOOKUP(I75,Häufigkeiten!#REF!,3,FALSE),IF(X75="Fw",VLOOKUP(I75,Häufigkeiten!#REF!,3,FALSE),IF(X75="X"," "," ")))))))))</f>
        <v>1</v>
      </c>
      <c r="N75" s="718">
        <f t="shared" si="38"/>
        <v>25.11</v>
      </c>
      <c r="O75" s="850">
        <f>IF(I75="kR"," ",IF(I75&gt;0,VLOOKUP(K75,'Los1 Berechnung Unterhaltsr'!$C$7:$H$18,3,FALSE)," "))</f>
        <v>0</v>
      </c>
      <c r="P75" s="720" t="str">
        <f t="shared" si="39"/>
        <v xml:space="preserve"> </v>
      </c>
      <c r="Q75" s="720" t="str">
        <f t="shared" si="40"/>
        <v xml:space="preserve"> </v>
      </c>
      <c r="R75" s="718" t="str">
        <f t="shared" si="41"/>
        <v xml:space="preserve"> </v>
      </c>
      <c r="S75" s="851">
        <f>IF(I75=0," ",IF(I75="kR"," ",IF(L75="wt",VLOOKUP(K75,'Los1 Berechnung Unterhaltsr'!$C$7:$H$140,4,FALSE),IF(L75="nB",VLOOKUP(K75,'Los1 Berechnung Unterhaltsr'!$C$7:$H$140,4,FALSE),IF(L75="SoF",VLOOKUP(K75,'Los1 Berechnung Unterhaltsr'!$C$7:$H$140,5,FALSE)," ")))))</f>
        <v>0</v>
      </c>
      <c r="T75" s="718" t="str">
        <f t="shared" si="42"/>
        <v xml:space="preserve"> </v>
      </c>
      <c r="U75" s="718" t="str">
        <f t="shared" si="43"/>
        <v xml:space="preserve"> </v>
      </c>
      <c r="V75" s="721" t="str">
        <f t="shared" si="44"/>
        <v xml:space="preserve"> </v>
      </c>
      <c r="W75" s="847"/>
      <c r="X75" s="462" t="s">
        <v>250</v>
      </c>
      <c r="Y75" s="471"/>
      <c r="Z75" s="462"/>
      <c r="AA75" s="471"/>
      <c r="AB75" s="370"/>
      <c r="AC75" s="370"/>
      <c r="AD75" s="371"/>
      <c r="AE75" s="822" t="s">
        <v>69</v>
      </c>
      <c r="AF75" s="440" t="str">
        <f t="shared" si="45"/>
        <v xml:space="preserve"> </v>
      </c>
      <c r="AG75" s="439" t="str">
        <f t="shared" si="46"/>
        <v xml:space="preserve"> </v>
      </c>
      <c r="AH75" s="27" t="str">
        <f t="shared" si="47"/>
        <v xml:space="preserve"> </v>
      </c>
      <c r="AQ75" s="16"/>
    </row>
    <row r="76" spans="2:43" s="27" customFormat="1" ht="11.25" customHeight="1" x14ac:dyDescent="0.3">
      <c r="B76" s="722">
        <v>64</v>
      </c>
      <c r="C76" s="708" t="s">
        <v>364</v>
      </c>
      <c r="D76" s="841" t="s">
        <v>310</v>
      </c>
      <c r="E76" s="710" t="s">
        <v>430</v>
      </c>
      <c r="F76" s="711" t="s">
        <v>330</v>
      </c>
      <c r="G76" s="723" t="s">
        <v>410</v>
      </c>
      <c r="H76" s="775" t="s">
        <v>489</v>
      </c>
      <c r="I76" s="838" t="s">
        <v>190</v>
      </c>
      <c r="J76" s="776">
        <v>121.14</v>
      </c>
      <c r="K76" s="715" t="s">
        <v>215</v>
      </c>
      <c r="L76" s="766" t="s">
        <v>46</v>
      </c>
      <c r="M76" s="717">
        <f>IF(X76="S",VLOOKUP(I76,Häufigkeiten!#REF!,3,FALSE),IF(X76="Ö",VLOOKUP(I76,Häufigkeiten!$C$12:$E$45,3,FALSE),IF(X76="K",VLOOKUP(I76,Häufigkeiten!#REF!,3,FALSE),IF(X76="T",VLOOKUP(I76,Häufigkeiten!#REF!,3,FALSE),IF(X76="B",VLOOKUP(I76,Häufigkeiten!#REF!,3,FALSE),IF(X76="Bü",VLOOKUP(I76,Häufigkeiten!#REF!,3,FALSE),IF(X76="F",VLOOKUP(I76,Häufigkeiten!#REF!,3,FALSE),IF(X76="Fw",VLOOKUP(I76,Häufigkeiten!#REF!,3,FALSE),IF(X76="X"," "," ")))))))))</f>
        <v>1</v>
      </c>
      <c r="N76" s="718">
        <f t="shared" si="38"/>
        <v>121.14</v>
      </c>
      <c r="O76" s="850">
        <f>IF(I76="kR"," ",IF(I76&gt;0,VLOOKUP(K76,'Los1 Berechnung Unterhaltsr'!$C$7:$H$18,3,FALSE)," "))</f>
        <v>0</v>
      </c>
      <c r="P76" s="720" t="str">
        <f t="shared" si="39"/>
        <v xml:space="preserve"> </v>
      </c>
      <c r="Q76" s="720" t="str">
        <f t="shared" si="40"/>
        <v xml:space="preserve"> </v>
      </c>
      <c r="R76" s="718" t="str">
        <f t="shared" si="41"/>
        <v xml:space="preserve"> </v>
      </c>
      <c r="S76" s="851">
        <f>IF(I76=0," ",IF(I76="kR"," ",IF(L76="wt",VLOOKUP(K76,'Los1 Berechnung Unterhaltsr'!$C$7:$H$140,4,FALSE),IF(L76="nB",VLOOKUP(K76,'Los1 Berechnung Unterhaltsr'!$C$7:$H$140,4,FALSE),IF(L76="SoF",VLOOKUP(K76,'Los1 Berechnung Unterhaltsr'!$C$7:$H$140,5,FALSE)," ")))))</f>
        <v>0</v>
      </c>
      <c r="T76" s="718" t="str">
        <f t="shared" si="42"/>
        <v xml:space="preserve"> </v>
      </c>
      <c r="U76" s="718" t="str">
        <f t="shared" si="43"/>
        <v xml:space="preserve"> </v>
      </c>
      <c r="V76" s="721" t="str">
        <f t="shared" si="44"/>
        <v xml:space="preserve"> </v>
      </c>
      <c r="W76" s="847"/>
      <c r="X76" s="462" t="s">
        <v>250</v>
      </c>
      <c r="Y76" s="471"/>
      <c r="Z76" s="462"/>
      <c r="AA76" s="471"/>
      <c r="AB76" s="370"/>
      <c r="AC76" s="370"/>
      <c r="AD76" s="371"/>
      <c r="AE76" s="822" t="s">
        <v>69</v>
      </c>
      <c r="AF76" s="440" t="str">
        <f t="shared" si="45"/>
        <v xml:space="preserve"> </v>
      </c>
      <c r="AG76" s="439" t="str">
        <f t="shared" si="46"/>
        <v xml:space="preserve"> </v>
      </c>
      <c r="AH76" s="27" t="str">
        <f t="shared" si="47"/>
        <v xml:space="preserve"> </v>
      </c>
      <c r="AQ76" s="16"/>
    </row>
    <row r="77" spans="2:43" s="27" customFormat="1" ht="11.25" customHeight="1" x14ac:dyDescent="0.3">
      <c r="B77" s="722">
        <v>65</v>
      </c>
      <c r="C77" s="708" t="s">
        <v>364</v>
      </c>
      <c r="D77" s="841" t="s">
        <v>310</v>
      </c>
      <c r="E77" s="710" t="s">
        <v>430</v>
      </c>
      <c r="F77" s="711" t="s">
        <v>331</v>
      </c>
      <c r="G77" s="723" t="s">
        <v>411</v>
      </c>
      <c r="H77" s="775" t="s">
        <v>489</v>
      </c>
      <c r="I77" s="838" t="s">
        <v>190</v>
      </c>
      <c r="J77" s="776">
        <v>76.930000000000007</v>
      </c>
      <c r="K77" s="715" t="s">
        <v>215</v>
      </c>
      <c r="L77" s="766" t="s">
        <v>46</v>
      </c>
      <c r="M77" s="717">
        <f>IF(X77="S",VLOOKUP(I77,Häufigkeiten!#REF!,3,FALSE),IF(X77="Ö",VLOOKUP(I77,Häufigkeiten!$C$12:$E$45,3,FALSE),IF(X77="K",VLOOKUP(I77,Häufigkeiten!#REF!,3,FALSE),IF(X77="T",VLOOKUP(I77,Häufigkeiten!#REF!,3,FALSE),IF(X77="B",VLOOKUP(I77,Häufigkeiten!#REF!,3,FALSE),IF(X77="Bü",VLOOKUP(I77,Häufigkeiten!#REF!,3,FALSE),IF(X77="F",VLOOKUP(I77,Häufigkeiten!#REF!,3,FALSE),IF(X77="Fw",VLOOKUP(I77,Häufigkeiten!#REF!,3,FALSE),IF(X77="X"," "," ")))))))))</f>
        <v>1</v>
      </c>
      <c r="N77" s="718">
        <f t="shared" si="38"/>
        <v>76.930000000000007</v>
      </c>
      <c r="O77" s="850">
        <f>IF(I77="kR"," ",IF(I77&gt;0,VLOOKUP(K77,'Los1 Berechnung Unterhaltsr'!$C$7:$H$18,3,FALSE)," "))</f>
        <v>0</v>
      </c>
      <c r="P77" s="720" t="str">
        <f t="shared" si="39"/>
        <v xml:space="preserve"> </v>
      </c>
      <c r="Q77" s="720" t="str">
        <f t="shared" si="40"/>
        <v xml:space="preserve"> </v>
      </c>
      <c r="R77" s="718" t="str">
        <f t="shared" si="41"/>
        <v xml:space="preserve"> </v>
      </c>
      <c r="S77" s="851">
        <f>IF(I77=0," ",IF(I77="kR"," ",IF(L77="wt",VLOOKUP(K77,'Los1 Berechnung Unterhaltsr'!$C$7:$H$140,4,FALSE),IF(L77="nB",VLOOKUP(K77,'Los1 Berechnung Unterhaltsr'!$C$7:$H$140,4,FALSE),IF(L77="SoF",VLOOKUP(K77,'Los1 Berechnung Unterhaltsr'!$C$7:$H$140,5,FALSE)," ")))))</f>
        <v>0</v>
      </c>
      <c r="T77" s="718" t="str">
        <f t="shared" si="42"/>
        <v xml:space="preserve"> </v>
      </c>
      <c r="U77" s="718" t="str">
        <f t="shared" si="43"/>
        <v xml:space="preserve"> </v>
      </c>
      <c r="V77" s="721" t="str">
        <f t="shared" si="44"/>
        <v xml:space="preserve"> </v>
      </c>
      <c r="W77" s="847"/>
      <c r="X77" s="462" t="s">
        <v>250</v>
      </c>
      <c r="Y77" s="471"/>
      <c r="Z77" s="462"/>
      <c r="AA77" s="471"/>
      <c r="AB77" s="370"/>
      <c r="AC77" s="370"/>
      <c r="AD77" s="371"/>
      <c r="AE77" s="822" t="s">
        <v>69</v>
      </c>
      <c r="AF77" s="440" t="str">
        <f t="shared" si="45"/>
        <v xml:space="preserve"> </v>
      </c>
      <c r="AG77" s="439" t="str">
        <f t="shared" si="46"/>
        <v xml:space="preserve"> </v>
      </c>
      <c r="AH77" s="27" t="str">
        <f t="shared" si="47"/>
        <v xml:space="preserve"> </v>
      </c>
      <c r="AQ77" s="16"/>
    </row>
    <row r="78" spans="2:43" s="27" customFormat="1" ht="11.25" customHeight="1" x14ac:dyDescent="0.3">
      <c r="B78" s="722">
        <v>66</v>
      </c>
      <c r="C78" s="708" t="s">
        <v>364</v>
      </c>
      <c r="D78" s="841" t="s">
        <v>310</v>
      </c>
      <c r="E78" s="710" t="s">
        <v>430</v>
      </c>
      <c r="F78" s="711" t="s">
        <v>332</v>
      </c>
      <c r="G78" s="723" t="s">
        <v>412</v>
      </c>
      <c r="H78" s="775" t="s">
        <v>489</v>
      </c>
      <c r="I78" s="838" t="s">
        <v>190</v>
      </c>
      <c r="J78" s="776">
        <v>113.61</v>
      </c>
      <c r="K78" s="715" t="s">
        <v>215</v>
      </c>
      <c r="L78" s="766" t="s">
        <v>46</v>
      </c>
      <c r="M78" s="717">
        <f>IF(X78="S",VLOOKUP(I78,Häufigkeiten!#REF!,3,FALSE),IF(X78="Ö",VLOOKUP(I78,Häufigkeiten!$C$12:$E$45,3,FALSE),IF(X78="K",VLOOKUP(I78,Häufigkeiten!#REF!,3,FALSE),IF(X78="T",VLOOKUP(I78,Häufigkeiten!#REF!,3,FALSE),IF(X78="B",VLOOKUP(I78,Häufigkeiten!#REF!,3,FALSE),IF(X78="Bü",VLOOKUP(I78,Häufigkeiten!#REF!,3,FALSE),IF(X78="F",VLOOKUP(I78,Häufigkeiten!#REF!,3,FALSE),IF(X78="Fw",VLOOKUP(I78,Häufigkeiten!#REF!,3,FALSE),IF(X78="X"," "," ")))))))))</f>
        <v>1</v>
      </c>
      <c r="N78" s="718">
        <f t="shared" si="38"/>
        <v>113.61</v>
      </c>
      <c r="O78" s="850">
        <f>IF(I78="kR"," ",IF(I78&gt;0,VLOOKUP(K78,'Los1 Berechnung Unterhaltsr'!$C$7:$H$18,3,FALSE)," "))</f>
        <v>0</v>
      </c>
      <c r="P78" s="720" t="str">
        <f t="shared" si="39"/>
        <v xml:space="preserve"> </v>
      </c>
      <c r="Q78" s="720" t="str">
        <f t="shared" si="40"/>
        <v xml:space="preserve"> </v>
      </c>
      <c r="R78" s="718" t="str">
        <f t="shared" si="41"/>
        <v xml:space="preserve"> </v>
      </c>
      <c r="S78" s="851">
        <f>IF(I78=0," ",IF(I78="kR"," ",IF(L78="wt",VLOOKUP(K78,'Los1 Berechnung Unterhaltsr'!$C$7:$H$140,4,FALSE),IF(L78="nB",VLOOKUP(K78,'Los1 Berechnung Unterhaltsr'!$C$7:$H$140,4,FALSE),IF(L78="SoF",VLOOKUP(K78,'Los1 Berechnung Unterhaltsr'!$C$7:$H$140,5,FALSE)," ")))))</f>
        <v>0</v>
      </c>
      <c r="T78" s="718" t="str">
        <f t="shared" si="42"/>
        <v xml:space="preserve"> </v>
      </c>
      <c r="U78" s="718" t="str">
        <f t="shared" si="43"/>
        <v xml:space="preserve"> </v>
      </c>
      <c r="V78" s="721" t="str">
        <f t="shared" si="44"/>
        <v xml:space="preserve"> </v>
      </c>
      <c r="W78" s="847"/>
      <c r="X78" s="462" t="s">
        <v>250</v>
      </c>
      <c r="Y78" s="471"/>
      <c r="Z78" s="462"/>
      <c r="AA78" s="471"/>
      <c r="AB78" s="370"/>
      <c r="AC78" s="370"/>
      <c r="AD78" s="371"/>
      <c r="AE78" s="822" t="s">
        <v>69</v>
      </c>
      <c r="AF78" s="440" t="str">
        <f t="shared" si="45"/>
        <v xml:space="preserve"> </v>
      </c>
      <c r="AG78" s="439" t="str">
        <f t="shared" si="46"/>
        <v xml:space="preserve"> </v>
      </c>
      <c r="AH78" s="27" t="str">
        <f t="shared" si="47"/>
        <v xml:space="preserve"> </v>
      </c>
      <c r="AQ78" s="16"/>
    </row>
    <row r="79" spans="2:43" s="27" customFormat="1" ht="11.25" customHeight="1" x14ac:dyDescent="0.3">
      <c r="B79" s="722">
        <v>67</v>
      </c>
      <c r="C79" s="708" t="s">
        <v>364</v>
      </c>
      <c r="D79" s="841" t="s">
        <v>310</v>
      </c>
      <c r="E79" s="710" t="s">
        <v>430</v>
      </c>
      <c r="F79" s="711" t="s">
        <v>333</v>
      </c>
      <c r="G79" s="723" t="s">
        <v>413</v>
      </c>
      <c r="H79" s="775" t="s">
        <v>489</v>
      </c>
      <c r="I79" s="838" t="s">
        <v>190</v>
      </c>
      <c r="J79" s="776">
        <v>18.440000000000001</v>
      </c>
      <c r="K79" s="715" t="s">
        <v>215</v>
      </c>
      <c r="L79" s="766" t="s">
        <v>46</v>
      </c>
      <c r="M79" s="717">
        <f>IF(X79="S",VLOOKUP(I79,Häufigkeiten!#REF!,3,FALSE),IF(X79="Ö",VLOOKUP(I79,Häufigkeiten!$C$12:$E$45,3,FALSE),IF(X79="K",VLOOKUP(I79,Häufigkeiten!#REF!,3,FALSE),IF(X79="T",VLOOKUP(I79,Häufigkeiten!#REF!,3,FALSE),IF(X79="B",VLOOKUP(I79,Häufigkeiten!#REF!,3,FALSE),IF(X79="Bü",VLOOKUP(I79,Häufigkeiten!#REF!,3,FALSE),IF(X79="F",VLOOKUP(I79,Häufigkeiten!#REF!,3,FALSE),IF(X79="Fw",VLOOKUP(I79,Häufigkeiten!#REF!,3,FALSE),IF(X79="X"," "," ")))))))))</f>
        <v>1</v>
      </c>
      <c r="N79" s="718">
        <f t="shared" si="38"/>
        <v>18.440000000000001</v>
      </c>
      <c r="O79" s="850">
        <f>IF(I79="kR"," ",IF(I79&gt;0,VLOOKUP(K79,'Los1 Berechnung Unterhaltsr'!$C$7:$H$18,3,FALSE)," "))</f>
        <v>0</v>
      </c>
      <c r="P79" s="720" t="str">
        <f t="shared" si="39"/>
        <v xml:space="preserve"> </v>
      </c>
      <c r="Q79" s="720" t="str">
        <f t="shared" si="40"/>
        <v xml:space="preserve"> </v>
      </c>
      <c r="R79" s="718" t="str">
        <f t="shared" si="41"/>
        <v xml:space="preserve"> </v>
      </c>
      <c r="S79" s="851">
        <f>IF(I79=0," ",IF(I79="kR"," ",IF(L79="wt",VLOOKUP(K79,'Los1 Berechnung Unterhaltsr'!$C$7:$H$140,4,FALSE),IF(L79="nB",VLOOKUP(K79,'Los1 Berechnung Unterhaltsr'!$C$7:$H$140,4,FALSE),IF(L79="SoF",VLOOKUP(K79,'Los1 Berechnung Unterhaltsr'!$C$7:$H$140,5,FALSE)," ")))))</f>
        <v>0</v>
      </c>
      <c r="T79" s="718" t="str">
        <f t="shared" si="42"/>
        <v xml:space="preserve"> </v>
      </c>
      <c r="U79" s="718" t="str">
        <f t="shared" si="43"/>
        <v xml:space="preserve"> </v>
      </c>
      <c r="V79" s="721" t="str">
        <f t="shared" si="44"/>
        <v xml:space="preserve"> </v>
      </c>
      <c r="W79" s="847"/>
      <c r="X79" s="462" t="s">
        <v>250</v>
      </c>
      <c r="Y79" s="471"/>
      <c r="Z79" s="462"/>
      <c r="AA79" s="471"/>
      <c r="AB79" s="370"/>
      <c r="AC79" s="370"/>
      <c r="AD79" s="371"/>
      <c r="AE79" s="822" t="s">
        <v>69</v>
      </c>
      <c r="AF79" s="440" t="str">
        <f t="shared" si="45"/>
        <v xml:space="preserve"> </v>
      </c>
      <c r="AG79" s="439" t="str">
        <f t="shared" si="46"/>
        <v xml:space="preserve"> </v>
      </c>
      <c r="AH79" s="27" t="str">
        <f t="shared" si="47"/>
        <v xml:space="preserve"> </v>
      </c>
      <c r="AQ79" s="16"/>
    </row>
    <row r="80" spans="2:43" s="27" customFormat="1" ht="11.25" customHeight="1" x14ac:dyDescent="0.3">
      <c r="B80" s="722">
        <v>68</v>
      </c>
      <c r="C80" s="708" t="s">
        <v>364</v>
      </c>
      <c r="D80" s="841" t="s">
        <v>310</v>
      </c>
      <c r="E80" s="710" t="s">
        <v>430</v>
      </c>
      <c r="F80" s="711" t="s">
        <v>334</v>
      </c>
      <c r="G80" s="723" t="s">
        <v>414</v>
      </c>
      <c r="H80" s="775" t="s">
        <v>489</v>
      </c>
      <c r="I80" s="838" t="s">
        <v>190</v>
      </c>
      <c r="J80" s="776">
        <v>25.36</v>
      </c>
      <c r="K80" s="715" t="s">
        <v>215</v>
      </c>
      <c r="L80" s="766" t="s">
        <v>46</v>
      </c>
      <c r="M80" s="717">
        <f>IF(X80="S",VLOOKUP(I80,Häufigkeiten!#REF!,3,FALSE),IF(X80="Ö",VLOOKUP(I80,Häufigkeiten!$C$12:$E$45,3,FALSE),IF(X80="K",VLOOKUP(I80,Häufigkeiten!#REF!,3,FALSE),IF(X80="T",VLOOKUP(I80,Häufigkeiten!#REF!,3,FALSE),IF(X80="B",VLOOKUP(I80,Häufigkeiten!#REF!,3,FALSE),IF(X80="Bü",VLOOKUP(I80,Häufigkeiten!#REF!,3,FALSE),IF(X80="F",VLOOKUP(I80,Häufigkeiten!#REF!,3,FALSE),IF(X80="Fw",VLOOKUP(I80,Häufigkeiten!#REF!,3,FALSE),IF(X80="X"," "," ")))))))))</f>
        <v>1</v>
      </c>
      <c r="N80" s="718">
        <f t="shared" si="38"/>
        <v>25.36</v>
      </c>
      <c r="O80" s="850">
        <f>IF(I80="kR"," ",IF(I80&gt;0,VLOOKUP(K80,'Los1 Berechnung Unterhaltsr'!$C$7:$H$18,3,FALSE)," "))</f>
        <v>0</v>
      </c>
      <c r="P80" s="720" t="str">
        <f t="shared" si="39"/>
        <v xml:space="preserve"> </v>
      </c>
      <c r="Q80" s="720" t="str">
        <f t="shared" si="40"/>
        <v xml:space="preserve"> </v>
      </c>
      <c r="R80" s="718" t="str">
        <f t="shared" si="41"/>
        <v xml:space="preserve"> </v>
      </c>
      <c r="S80" s="851">
        <f>IF(I80=0," ",IF(I80="kR"," ",IF(L80="wt",VLOOKUP(K80,'Los1 Berechnung Unterhaltsr'!$C$7:$H$140,4,FALSE),IF(L80="nB",VLOOKUP(K80,'Los1 Berechnung Unterhaltsr'!$C$7:$H$140,4,FALSE),IF(L80="SoF",VLOOKUP(K80,'Los1 Berechnung Unterhaltsr'!$C$7:$H$140,5,FALSE)," ")))))</f>
        <v>0</v>
      </c>
      <c r="T80" s="718" t="str">
        <f t="shared" si="42"/>
        <v xml:space="preserve"> </v>
      </c>
      <c r="U80" s="718" t="str">
        <f t="shared" si="43"/>
        <v xml:space="preserve"> </v>
      </c>
      <c r="V80" s="721" t="str">
        <f t="shared" si="44"/>
        <v xml:space="preserve"> </v>
      </c>
      <c r="W80" s="847"/>
      <c r="X80" s="462" t="s">
        <v>250</v>
      </c>
      <c r="Y80" s="471"/>
      <c r="Z80" s="462"/>
      <c r="AA80" s="471"/>
      <c r="AB80" s="370"/>
      <c r="AC80" s="370"/>
      <c r="AD80" s="371"/>
      <c r="AE80" s="822" t="s">
        <v>69</v>
      </c>
      <c r="AF80" s="440" t="str">
        <f t="shared" si="45"/>
        <v xml:space="preserve"> </v>
      </c>
      <c r="AG80" s="439" t="str">
        <f t="shared" si="46"/>
        <v xml:space="preserve"> </v>
      </c>
      <c r="AH80" s="27" t="str">
        <f t="shared" si="47"/>
        <v xml:space="preserve"> </v>
      </c>
      <c r="AQ80" s="16"/>
    </row>
    <row r="81" spans="2:43" s="27" customFormat="1" ht="11.25" customHeight="1" x14ac:dyDescent="0.3">
      <c r="B81" s="722">
        <v>69</v>
      </c>
      <c r="C81" s="708" t="s">
        <v>364</v>
      </c>
      <c r="D81" s="841" t="s">
        <v>310</v>
      </c>
      <c r="E81" s="710" t="s">
        <v>430</v>
      </c>
      <c r="F81" s="711" t="s">
        <v>335</v>
      </c>
      <c r="G81" s="723" t="s">
        <v>415</v>
      </c>
      <c r="H81" s="775" t="s">
        <v>489</v>
      </c>
      <c r="I81" s="838" t="s">
        <v>190</v>
      </c>
      <c r="J81" s="776">
        <v>6.32</v>
      </c>
      <c r="K81" s="715" t="s">
        <v>215</v>
      </c>
      <c r="L81" s="766" t="s">
        <v>46</v>
      </c>
      <c r="M81" s="717">
        <f>IF(X81="S",VLOOKUP(I81,Häufigkeiten!#REF!,3,FALSE),IF(X81="Ö",VLOOKUP(I81,Häufigkeiten!$C$12:$E$45,3,FALSE),IF(X81="K",VLOOKUP(I81,Häufigkeiten!#REF!,3,FALSE),IF(X81="T",VLOOKUP(I81,Häufigkeiten!#REF!,3,FALSE),IF(X81="B",VLOOKUP(I81,Häufigkeiten!#REF!,3,FALSE),IF(X81="Bü",VLOOKUP(I81,Häufigkeiten!#REF!,3,FALSE),IF(X81="F",VLOOKUP(I81,Häufigkeiten!#REF!,3,FALSE),IF(X81="Fw",VLOOKUP(I81,Häufigkeiten!#REF!,3,FALSE),IF(X81="X"," "," ")))))))))</f>
        <v>1</v>
      </c>
      <c r="N81" s="718">
        <f t="shared" si="38"/>
        <v>6.32</v>
      </c>
      <c r="O81" s="850">
        <f>IF(I81="kR"," ",IF(I81&gt;0,VLOOKUP(K81,'Los1 Berechnung Unterhaltsr'!$C$7:$H$18,3,FALSE)," "))</f>
        <v>0</v>
      </c>
      <c r="P81" s="720" t="str">
        <f t="shared" si="39"/>
        <v xml:space="preserve"> </v>
      </c>
      <c r="Q81" s="720" t="str">
        <f t="shared" si="40"/>
        <v xml:space="preserve"> </v>
      </c>
      <c r="R81" s="718" t="str">
        <f t="shared" si="41"/>
        <v xml:space="preserve"> </v>
      </c>
      <c r="S81" s="851">
        <f>IF(I81=0," ",IF(I81="kR"," ",IF(L81="wt",VLOOKUP(K81,'Los1 Berechnung Unterhaltsr'!$C$7:$H$140,4,FALSE),IF(L81="nB",VLOOKUP(K81,'Los1 Berechnung Unterhaltsr'!$C$7:$H$140,4,FALSE),IF(L81="SoF",VLOOKUP(K81,'Los1 Berechnung Unterhaltsr'!$C$7:$H$140,5,FALSE)," ")))))</f>
        <v>0</v>
      </c>
      <c r="T81" s="718" t="str">
        <f t="shared" si="42"/>
        <v xml:space="preserve"> </v>
      </c>
      <c r="U81" s="718" t="str">
        <f t="shared" si="43"/>
        <v xml:space="preserve"> </v>
      </c>
      <c r="V81" s="721" t="str">
        <f t="shared" si="44"/>
        <v xml:space="preserve"> </v>
      </c>
      <c r="W81" s="847"/>
      <c r="X81" s="462" t="s">
        <v>250</v>
      </c>
      <c r="Y81" s="471"/>
      <c r="Z81" s="462"/>
      <c r="AA81" s="471"/>
      <c r="AB81" s="370"/>
      <c r="AC81" s="370"/>
      <c r="AD81" s="371"/>
      <c r="AE81" s="822" t="s">
        <v>69</v>
      </c>
      <c r="AF81" s="440" t="str">
        <f t="shared" si="45"/>
        <v xml:space="preserve"> </v>
      </c>
      <c r="AG81" s="439" t="str">
        <f t="shared" si="46"/>
        <v xml:space="preserve"> </v>
      </c>
      <c r="AH81" s="27" t="str">
        <f t="shared" si="47"/>
        <v xml:space="preserve"> </v>
      </c>
      <c r="AQ81" s="16"/>
    </row>
    <row r="82" spans="2:43" s="27" customFormat="1" ht="11.25" customHeight="1" x14ac:dyDescent="0.3">
      <c r="B82" s="722">
        <v>70</v>
      </c>
      <c r="C82" s="708" t="s">
        <v>364</v>
      </c>
      <c r="D82" s="841" t="s">
        <v>310</v>
      </c>
      <c r="E82" s="710" t="s">
        <v>430</v>
      </c>
      <c r="F82" s="711" t="s">
        <v>336</v>
      </c>
      <c r="G82" s="723" t="s">
        <v>416</v>
      </c>
      <c r="H82" s="775" t="s">
        <v>489</v>
      </c>
      <c r="I82" s="838" t="s">
        <v>190</v>
      </c>
      <c r="J82" s="776">
        <v>6.32</v>
      </c>
      <c r="K82" s="715" t="s">
        <v>215</v>
      </c>
      <c r="L82" s="766" t="s">
        <v>46</v>
      </c>
      <c r="M82" s="717">
        <f>IF(X82="S",VLOOKUP(I82,Häufigkeiten!#REF!,3,FALSE),IF(X82="Ö",VLOOKUP(I82,Häufigkeiten!$C$12:$E$45,3,FALSE),IF(X82="K",VLOOKUP(I82,Häufigkeiten!#REF!,3,FALSE),IF(X82="T",VLOOKUP(I82,Häufigkeiten!#REF!,3,FALSE),IF(X82="B",VLOOKUP(I82,Häufigkeiten!#REF!,3,FALSE),IF(X82="Bü",VLOOKUP(I82,Häufigkeiten!#REF!,3,FALSE),IF(X82="F",VLOOKUP(I82,Häufigkeiten!#REF!,3,FALSE),IF(X82="Fw",VLOOKUP(I82,Häufigkeiten!#REF!,3,FALSE),IF(X82="X"," "," ")))))))))</f>
        <v>1</v>
      </c>
      <c r="N82" s="718">
        <f t="shared" si="38"/>
        <v>6.32</v>
      </c>
      <c r="O82" s="850">
        <f>IF(I82="kR"," ",IF(I82&gt;0,VLOOKUP(K82,'Los1 Berechnung Unterhaltsr'!$C$7:$H$18,3,FALSE)," "))</f>
        <v>0</v>
      </c>
      <c r="P82" s="720" t="str">
        <f t="shared" si="39"/>
        <v xml:space="preserve"> </v>
      </c>
      <c r="Q82" s="720" t="str">
        <f t="shared" si="40"/>
        <v xml:space="preserve"> </v>
      </c>
      <c r="R82" s="718" t="str">
        <f t="shared" si="41"/>
        <v xml:space="preserve"> </v>
      </c>
      <c r="S82" s="851">
        <f>IF(I82=0," ",IF(I82="kR"," ",IF(L82="wt",VLOOKUP(K82,'Los1 Berechnung Unterhaltsr'!$C$7:$H$140,4,FALSE),IF(L82="nB",VLOOKUP(K82,'Los1 Berechnung Unterhaltsr'!$C$7:$H$140,4,FALSE),IF(L82="SoF",VLOOKUP(K82,'Los1 Berechnung Unterhaltsr'!$C$7:$H$140,5,FALSE)," ")))))</f>
        <v>0</v>
      </c>
      <c r="T82" s="718" t="str">
        <f t="shared" si="42"/>
        <v xml:space="preserve"> </v>
      </c>
      <c r="U82" s="718" t="str">
        <f t="shared" si="43"/>
        <v xml:space="preserve"> </v>
      </c>
      <c r="V82" s="721" t="str">
        <f t="shared" si="44"/>
        <v xml:space="preserve"> </v>
      </c>
      <c r="W82" s="847"/>
      <c r="X82" s="462" t="s">
        <v>250</v>
      </c>
      <c r="Y82" s="471"/>
      <c r="Z82" s="462"/>
      <c r="AA82" s="471"/>
      <c r="AB82" s="370"/>
      <c r="AC82" s="370"/>
      <c r="AD82" s="371"/>
      <c r="AE82" s="822" t="s">
        <v>69</v>
      </c>
      <c r="AF82" s="440" t="str">
        <f t="shared" si="45"/>
        <v xml:space="preserve"> </v>
      </c>
      <c r="AG82" s="439" t="str">
        <f t="shared" si="46"/>
        <v xml:space="preserve"> </v>
      </c>
      <c r="AH82" s="27" t="str">
        <f t="shared" si="47"/>
        <v xml:space="preserve"> </v>
      </c>
      <c r="AQ82" s="16"/>
    </row>
    <row r="83" spans="2:43" s="27" customFormat="1" ht="11.25" customHeight="1" x14ac:dyDescent="0.3">
      <c r="B83" s="722">
        <v>71</v>
      </c>
      <c r="C83" s="708" t="s">
        <v>364</v>
      </c>
      <c r="D83" s="841" t="s">
        <v>310</v>
      </c>
      <c r="E83" s="710" t="s">
        <v>430</v>
      </c>
      <c r="F83" s="711" t="s">
        <v>337</v>
      </c>
      <c r="G83" s="723" t="s">
        <v>396</v>
      </c>
      <c r="H83" s="775" t="s">
        <v>489</v>
      </c>
      <c r="I83" s="838" t="s">
        <v>190</v>
      </c>
      <c r="J83" s="776">
        <v>21.3</v>
      </c>
      <c r="K83" s="715" t="s">
        <v>188</v>
      </c>
      <c r="L83" s="766" t="s">
        <v>46</v>
      </c>
      <c r="M83" s="717">
        <f>IF(X83="S",VLOOKUP(I83,Häufigkeiten!#REF!,3,FALSE),IF(X83="Ö",VLOOKUP(I83,Häufigkeiten!$C$12:$E$45,3,FALSE),IF(X83="K",VLOOKUP(I83,Häufigkeiten!#REF!,3,FALSE),IF(X83="T",VLOOKUP(I83,Häufigkeiten!#REF!,3,FALSE),IF(X83="B",VLOOKUP(I83,Häufigkeiten!#REF!,3,FALSE),IF(X83="Bü",VLOOKUP(I83,Häufigkeiten!#REF!,3,FALSE),IF(X83="F",VLOOKUP(I83,Häufigkeiten!#REF!,3,FALSE),IF(X83="Fw",VLOOKUP(I83,Häufigkeiten!#REF!,3,FALSE),IF(X83="X"," "," ")))))))))</f>
        <v>1</v>
      </c>
      <c r="N83" s="718">
        <f t="shared" si="38"/>
        <v>21.3</v>
      </c>
      <c r="O83" s="850">
        <f>IF(I83="kR"," ",IF(I83&gt;0,VLOOKUP(K83,'Los1 Berechnung Unterhaltsr'!$C$7:$H$18,3,FALSE)," "))</f>
        <v>0</v>
      </c>
      <c r="P83" s="720" t="str">
        <f t="shared" si="39"/>
        <v xml:space="preserve"> </v>
      </c>
      <c r="Q83" s="720" t="str">
        <f t="shared" si="40"/>
        <v xml:space="preserve"> </v>
      </c>
      <c r="R83" s="718" t="str">
        <f t="shared" si="41"/>
        <v xml:space="preserve"> </v>
      </c>
      <c r="S83" s="851">
        <f>IF(I83=0," ",IF(I83="kR"," ",IF(L83="wt",VLOOKUP(K83,'Los1 Berechnung Unterhaltsr'!$C$7:$H$140,4,FALSE),IF(L83="nB",VLOOKUP(K83,'Los1 Berechnung Unterhaltsr'!$C$7:$H$140,4,FALSE),IF(L83="SoF",VLOOKUP(K83,'Los1 Berechnung Unterhaltsr'!$C$7:$H$140,5,FALSE)," ")))))</f>
        <v>0</v>
      </c>
      <c r="T83" s="718" t="str">
        <f t="shared" si="42"/>
        <v xml:space="preserve"> </v>
      </c>
      <c r="U83" s="718" t="str">
        <f t="shared" si="43"/>
        <v xml:space="preserve"> </v>
      </c>
      <c r="V83" s="721" t="str">
        <f t="shared" si="44"/>
        <v xml:space="preserve"> </v>
      </c>
      <c r="W83" s="847"/>
      <c r="X83" s="462" t="s">
        <v>250</v>
      </c>
      <c r="Y83" s="471"/>
      <c r="Z83" s="462"/>
      <c r="AA83" s="471"/>
      <c r="AB83" s="370"/>
      <c r="AC83" s="370"/>
      <c r="AD83" s="371"/>
      <c r="AE83" s="822" t="s">
        <v>69</v>
      </c>
      <c r="AF83" s="440" t="str">
        <f t="shared" si="45"/>
        <v xml:space="preserve"> </v>
      </c>
      <c r="AG83" s="439" t="str">
        <f t="shared" si="46"/>
        <v xml:space="preserve"> </v>
      </c>
      <c r="AH83" s="27" t="str">
        <f t="shared" si="47"/>
        <v xml:space="preserve"> </v>
      </c>
      <c r="AQ83" s="16"/>
    </row>
    <row r="84" spans="2:43" s="27" customFormat="1" ht="11.25" customHeight="1" x14ac:dyDescent="0.3">
      <c r="B84" s="722">
        <v>72</v>
      </c>
      <c r="C84" s="708" t="s">
        <v>364</v>
      </c>
      <c r="D84" s="841" t="s">
        <v>310</v>
      </c>
      <c r="E84" s="710" t="s">
        <v>430</v>
      </c>
      <c r="F84" s="711" t="s">
        <v>338</v>
      </c>
      <c r="G84" s="723" t="s">
        <v>417</v>
      </c>
      <c r="H84" s="775" t="s">
        <v>489</v>
      </c>
      <c r="I84" s="838" t="s">
        <v>190</v>
      </c>
      <c r="J84" s="776">
        <v>20.329999999999998</v>
      </c>
      <c r="K84" s="715" t="s">
        <v>215</v>
      </c>
      <c r="L84" s="766" t="s">
        <v>46</v>
      </c>
      <c r="M84" s="717">
        <f>IF(X84="S",VLOOKUP(I84,Häufigkeiten!#REF!,3,FALSE),IF(X84="Ö",VLOOKUP(I84,Häufigkeiten!$C$12:$E$45,3,FALSE),IF(X84="K",VLOOKUP(I84,Häufigkeiten!#REF!,3,FALSE),IF(X84="T",VLOOKUP(I84,Häufigkeiten!#REF!,3,FALSE),IF(X84="B",VLOOKUP(I84,Häufigkeiten!#REF!,3,FALSE),IF(X84="Bü",VLOOKUP(I84,Häufigkeiten!#REF!,3,FALSE),IF(X84="F",VLOOKUP(I84,Häufigkeiten!#REF!,3,FALSE),IF(X84="Fw",VLOOKUP(I84,Häufigkeiten!#REF!,3,FALSE),IF(X84="X"," "," ")))))))))</f>
        <v>1</v>
      </c>
      <c r="N84" s="718">
        <f t="shared" si="38"/>
        <v>20.329999999999998</v>
      </c>
      <c r="O84" s="850">
        <f>IF(I84="kR"," ",IF(I84&gt;0,VLOOKUP(K84,'Los1 Berechnung Unterhaltsr'!$C$7:$H$18,3,FALSE)," "))</f>
        <v>0</v>
      </c>
      <c r="P84" s="720" t="str">
        <f t="shared" si="39"/>
        <v xml:space="preserve"> </v>
      </c>
      <c r="Q84" s="720" t="str">
        <f t="shared" si="40"/>
        <v xml:space="preserve"> </v>
      </c>
      <c r="R84" s="718" t="str">
        <f t="shared" si="41"/>
        <v xml:space="preserve"> </v>
      </c>
      <c r="S84" s="851">
        <f>IF(I84=0," ",IF(I84="kR"," ",IF(L84="wt",VLOOKUP(K84,'Los1 Berechnung Unterhaltsr'!$C$7:$H$140,4,FALSE),IF(L84="nB",VLOOKUP(K84,'Los1 Berechnung Unterhaltsr'!$C$7:$H$140,4,FALSE),IF(L84="SoF",VLOOKUP(K84,'Los1 Berechnung Unterhaltsr'!$C$7:$H$140,5,FALSE)," ")))))</f>
        <v>0</v>
      </c>
      <c r="T84" s="718" t="str">
        <f t="shared" si="42"/>
        <v xml:space="preserve"> </v>
      </c>
      <c r="U84" s="718" t="str">
        <f t="shared" si="43"/>
        <v xml:space="preserve"> </v>
      </c>
      <c r="V84" s="721" t="str">
        <f t="shared" si="44"/>
        <v xml:space="preserve"> </v>
      </c>
      <c r="W84" s="847"/>
      <c r="X84" s="462" t="s">
        <v>250</v>
      </c>
      <c r="Y84" s="471"/>
      <c r="Z84" s="462"/>
      <c r="AA84" s="471"/>
      <c r="AB84" s="370"/>
      <c r="AC84" s="370"/>
      <c r="AD84" s="371"/>
      <c r="AE84" s="822" t="s">
        <v>69</v>
      </c>
      <c r="AF84" s="440" t="str">
        <f t="shared" si="45"/>
        <v xml:space="preserve"> </v>
      </c>
      <c r="AG84" s="439" t="str">
        <f t="shared" si="46"/>
        <v xml:space="preserve"> </v>
      </c>
      <c r="AH84" s="27" t="str">
        <f t="shared" si="47"/>
        <v xml:space="preserve"> </v>
      </c>
      <c r="AQ84" s="16"/>
    </row>
    <row r="85" spans="2:43" s="27" customFormat="1" ht="11.25" customHeight="1" x14ac:dyDescent="0.3">
      <c r="B85" s="722">
        <v>73</v>
      </c>
      <c r="C85" s="708" t="s">
        <v>364</v>
      </c>
      <c r="D85" s="841" t="s">
        <v>310</v>
      </c>
      <c r="E85" s="710" t="s">
        <v>430</v>
      </c>
      <c r="F85" s="711" t="s">
        <v>339</v>
      </c>
      <c r="G85" s="723" t="s">
        <v>418</v>
      </c>
      <c r="H85" s="775" t="s">
        <v>489</v>
      </c>
      <c r="I85" s="838" t="s">
        <v>190</v>
      </c>
      <c r="J85" s="776">
        <v>7.18</v>
      </c>
      <c r="K85" s="715" t="s">
        <v>215</v>
      </c>
      <c r="L85" s="766" t="s">
        <v>46</v>
      </c>
      <c r="M85" s="717">
        <f>IF(X85="S",VLOOKUP(I85,Häufigkeiten!#REF!,3,FALSE),IF(X85="Ö",VLOOKUP(I85,Häufigkeiten!$C$12:$E$45,3,FALSE),IF(X85="K",VLOOKUP(I85,Häufigkeiten!#REF!,3,FALSE),IF(X85="T",VLOOKUP(I85,Häufigkeiten!#REF!,3,FALSE),IF(X85="B",VLOOKUP(I85,Häufigkeiten!#REF!,3,FALSE),IF(X85="Bü",VLOOKUP(I85,Häufigkeiten!#REF!,3,FALSE),IF(X85="F",VLOOKUP(I85,Häufigkeiten!#REF!,3,FALSE),IF(X85="Fw",VLOOKUP(I85,Häufigkeiten!#REF!,3,FALSE),IF(X85="X"," "," ")))))))))</f>
        <v>1</v>
      </c>
      <c r="N85" s="718">
        <f t="shared" si="38"/>
        <v>7.18</v>
      </c>
      <c r="O85" s="850">
        <f>IF(I85="kR"," ",IF(I85&gt;0,VLOOKUP(K85,'Los1 Berechnung Unterhaltsr'!$C$7:$H$18,3,FALSE)," "))</f>
        <v>0</v>
      </c>
      <c r="P85" s="720" t="str">
        <f t="shared" si="39"/>
        <v xml:space="preserve"> </v>
      </c>
      <c r="Q85" s="720" t="str">
        <f t="shared" si="40"/>
        <v xml:space="preserve"> </v>
      </c>
      <c r="R85" s="718" t="str">
        <f t="shared" si="41"/>
        <v xml:space="preserve"> </v>
      </c>
      <c r="S85" s="851">
        <f>IF(I85=0," ",IF(I85="kR"," ",IF(L85="wt",VLOOKUP(K85,'Los1 Berechnung Unterhaltsr'!$C$7:$H$140,4,FALSE),IF(L85="nB",VLOOKUP(K85,'Los1 Berechnung Unterhaltsr'!$C$7:$H$140,4,FALSE),IF(L85="SoF",VLOOKUP(K85,'Los1 Berechnung Unterhaltsr'!$C$7:$H$140,5,FALSE)," ")))))</f>
        <v>0</v>
      </c>
      <c r="T85" s="718" t="str">
        <f t="shared" si="42"/>
        <v xml:space="preserve"> </v>
      </c>
      <c r="U85" s="718" t="str">
        <f t="shared" si="43"/>
        <v xml:space="preserve"> </v>
      </c>
      <c r="V85" s="721" t="str">
        <f t="shared" si="44"/>
        <v xml:space="preserve"> </v>
      </c>
      <c r="W85" s="847"/>
      <c r="X85" s="462" t="s">
        <v>250</v>
      </c>
      <c r="Y85" s="471"/>
      <c r="Z85" s="462"/>
      <c r="AA85" s="471"/>
      <c r="AB85" s="370"/>
      <c r="AC85" s="370"/>
      <c r="AD85" s="371"/>
      <c r="AE85" s="822" t="s">
        <v>69</v>
      </c>
      <c r="AF85" s="440" t="str">
        <f t="shared" si="45"/>
        <v xml:space="preserve"> </v>
      </c>
      <c r="AG85" s="439" t="str">
        <f t="shared" si="46"/>
        <v xml:space="preserve"> </v>
      </c>
      <c r="AH85" s="27" t="str">
        <f t="shared" si="47"/>
        <v xml:space="preserve"> </v>
      </c>
      <c r="AQ85" s="16"/>
    </row>
    <row r="86" spans="2:43" s="27" customFormat="1" ht="11.25" customHeight="1" x14ac:dyDescent="0.3">
      <c r="B86" s="722">
        <v>74</v>
      </c>
      <c r="C86" s="708" t="s">
        <v>364</v>
      </c>
      <c r="D86" s="841" t="s">
        <v>310</v>
      </c>
      <c r="E86" s="710" t="s">
        <v>430</v>
      </c>
      <c r="F86" s="711" t="s">
        <v>340</v>
      </c>
      <c r="G86" s="723" t="s">
        <v>419</v>
      </c>
      <c r="H86" s="775" t="s">
        <v>489</v>
      </c>
      <c r="I86" s="838" t="s">
        <v>190</v>
      </c>
      <c r="J86" s="776">
        <v>10.07</v>
      </c>
      <c r="K86" s="715" t="s">
        <v>215</v>
      </c>
      <c r="L86" s="766" t="s">
        <v>46</v>
      </c>
      <c r="M86" s="717">
        <f>IF(X86="S",VLOOKUP(I86,Häufigkeiten!#REF!,3,FALSE),IF(X86="Ö",VLOOKUP(I86,Häufigkeiten!$C$12:$E$45,3,FALSE),IF(X86="K",VLOOKUP(I86,Häufigkeiten!#REF!,3,FALSE),IF(X86="T",VLOOKUP(I86,Häufigkeiten!#REF!,3,FALSE),IF(X86="B",VLOOKUP(I86,Häufigkeiten!#REF!,3,FALSE),IF(X86="Bü",VLOOKUP(I86,Häufigkeiten!#REF!,3,FALSE),IF(X86="F",VLOOKUP(I86,Häufigkeiten!#REF!,3,FALSE),IF(X86="Fw",VLOOKUP(I86,Häufigkeiten!#REF!,3,FALSE),IF(X86="X"," "," ")))))))))</f>
        <v>1</v>
      </c>
      <c r="N86" s="718">
        <f t="shared" si="38"/>
        <v>10.07</v>
      </c>
      <c r="O86" s="850">
        <f>IF(I86="kR"," ",IF(I86&gt;0,VLOOKUP(K86,'Los1 Berechnung Unterhaltsr'!$C$7:$H$18,3,FALSE)," "))</f>
        <v>0</v>
      </c>
      <c r="P86" s="720" t="str">
        <f t="shared" si="39"/>
        <v xml:space="preserve"> </v>
      </c>
      <c r="Q86" s="720" t="str">
        <f t="shared" si="40"/>
        <v xml:space="preserve"> </v>
      </c>
      <c r="R86" s="718" t="str">
        <f t="shared" si="41"/>
        <v xml:space="preserve"> </v>
      </c>
      <c r="S86" s="851">
        <f>IF(I86=0," ",IF(I86="kR"," ",IF(L86="wt",VLOOKUP(K86,'Los1 Berechnung Unterhaltsr'!$C$7:$H$140,4,FALSE),IF(L86="nB",VLOOKUP(K86,'Los1 Berechnung Unterhaltsr'!$C$7:$H$140,4,FALSE),IF(L86="SoF",VLOOKUP(K86,'Los1 Berechnung Unterhaltsr'!$C$7:$H$140,5,FALSE)," ")))))</f>
        <v>0</v>
      </c>
      <c r="T86" s="718" t="str">
        <f t="shared" si="42"/>
        <v xml:space="preserve"> </v>
      </c>
      <c r="U86" s="718" t="str">
        <f t="shared" si="43"/>
        <v xml:space="preserve"> </v>
      </c>
      <c r="V86" s="721" t="str">
        <f t="shared" si="44"/>
        <v xml:space="preserve"> </v>
      </c>
      <c r="W86" s="847"/>
      <c r="X86" s="462" t="s">
        <v>250</v>
      </c>
      <c r="Y86" s="471"/>
      <c r="Z86" s="462"/>
      <c r="AA86" s="471"/>
      <c r="AB86" s="370"/>
      <c r="AC86" s="370"/>
      <c r="AD86" s="371"/>
      <c r="AE86" s="822" t="s">
        <v>69</v>
      </c>
      <c r="AF86" s="440" t="str">
        <f t="shared" si="45"/>
        <v xml:space="preserve"> </v>
      </c>
      <c r="AG86" s="439" t="str">
        <f t="shared" si="46"/>
        <v xml:space="preserve"> </v>
      </c>
      <c r="AH86" s="27" t="str">
        <f t="shared" si="47"/>
        <v xml:space="preserve"> </v>
      </c>
      <c r="AQ86" s="16"/>
    </row>
    <row r="87" spans="2:43" s="27" customFormat="1" ht="11.25" customHeight="1" x14ac:dyDescent="0.3">
      <c r="B87" s="722">
        <v>75</v>
      </c>
      <c r="C87" s="708" t="s">
        <v>364</v>
      </c>
      <c r="D87" s="841" t="s">
        <v>342</v>
      </c>
      <c r="E87" s="710" t="s">
        <v>431</v>
      </c>
      <c r="F87" s="711" t="s">
        <v>341</v>
      </c>
      <c r="G87" s="723" t="s">
        <v>420</v>
      </c>
      <c r="H87" s="775" t="s">
        <v>489</v>
      </c>
      <c r="I87" s="838">
        <v>1</v>
      </c>
      <c r="J87" s="776">
        <v>5.97</v>
      </c>
      <c r="K87" s="715" t="s">
        <v>217</v>
      </c>
      <c r="L87" s="766" t="s">
        <v>46</v>
      </c>
      <c r="M87" s="717">
        <f>IF(X87="S",VLOOKUP(I87,Häufigkeiten!#REF!,3,FALSE),IF(X87="Ö",VLOOKUP(I87,Häufigkeiten!$C$12:$E$45,3,FALSE),IF(X87="K",VLOOKUP(I87,Häufigkeiten!#REF!,3,FALSE),IF(X87="T",VLOOKUP(I87,Häufigkeiten!#REF!,3,FALSE),IF(X87="B",VLOOKUP(I87,Häufigkeiten!#REF!,3,FALSE),IF(X87="Bü",VLOOKUP(I87,Häufigkeiten!#REF!,3,FALSE),IF(X87="F",VLOOKUP(I87,Häufigkeiten!#REF!,3,FALSE),IF(X87="Fw",VLOOKUP(I87,Häufigkeiten!#REF!,3,FALSE),IF(X87="X"," "," ")))))))))</f>
        <v>52</v>
      </c>
      <c r="N87" s="718">
        <f t="shared" si="38"/>
        <v>310.44</v>
      </c>
      <c r="O87" s="850">
        <f>IF(I87="kR"," ",IF(I87&gt;0,VLOOKUP(K87,'Los1 Berechnung Unterhaltsr'!$C$7:$H$18,3,FALSE)," "))</f>
        <v>0</v>
      </c>
      <c r="P87" s="720" t="str">
        <f t="shared" si="39"/>
        <v xml:space="preserve"> </v>
      </c>
      <c r="Q87" s="720" t="str">
        <f t="shared" si="40"/>
        <v xml:space="preserve"> </v>
      </c>
      <c r="R87" s="718" t="str">
        <f t="shared" si="41"/>
        <v xml:space="preserve"> </v>
      </c>
      <c r="S87" s="851">
        <f>IF(I87=0," ",IF(I87="kR"," ",IF(L87="wt",VLOOKUP(K87,'Los1 Berechnung Unterhaltsr'!$C$7:$H$140,4,FALSE),IF(L87="nB",VLOOKUP(K87,'Los1 Berechnung Unterhaltsr'!$C$7:$H$140,4,FALSE),IF(L87="SoF",VLOOKUP(K87,'Los1 Berechnung Unterhaltsr'!$C$7:$H$140,5,FALSE)," ")))))</f>
        <v>0</v>
      </c>
      <c r="T87" s="718" t="str">
        <f t="shared" si="42"/>
        <v xml:space="preserve"> </v>
      </c>
      <c r="U87" s="718" t="str">
        <f t="shared" si="43"/>
        <v xml:space="preserve"> </v>
      </c>
      <c r="V87" s="721" t="str">
        <f t="shared" si="44"/>
        <v xml:space="preserve"> </v>
      </c>
      <c r="W87" s="847"/>
      <c r="X87" s="462" t="s">
        <v>250</v>
      </c>
      <c r="Y87" s="471"/>
      <c r="Z87" s="462"/>
      <c r="AA87" s="471"/>
      <c r="AB87" s="370"/>
      <c r="AC87" s="370"/>
      <c r="AD87" s="371"/>
      <c r="AE87" s="822" t="s">
        <v>69</v>
      </c>
      <c r="AF87" s="440" t="str">
        <f t="shared" si="45"/>
        <v xml:space="preserve"> </v>
      </c>
      <c r="AG87" s="439" t="str">
        <f t="shared" si="46"/>
        <v xml:space="preserve"> </v>
      </c>
      <c r="AH87" s="27" t="str">
        <f t="shared" si="47"/>
        <v xml:space="preserve"> </v>
      </c>
      <c r="AQ87" s="16"/>
    </row>
    <row r="88" spans="2:43" s="27" customFormat="1" ht="11.25" customHeight="1" x14ac:dyDescent="0.3">
      <c r="B88" s="722">
        <v>76</v>
      </c>
      <c r="C88" s="708" t="s">
        <v>364</v>
      </c>
      <c r="D88" s="841" t="s">
        <v>342</v>
      </c>
      <c r="E88" s="710" t="s">
        <v>431</v>
      </c>
      <c r="F88" s="711" t="s">
        <v>343</v>
      </c>
      <c r="G88" s="723" t="s">
        <v>502</v>
      </c>
      <c r="H88" s="775" t="s">
        <v>489</v>
      </c>
      <c r="I88" s="838" t="s">
        <v>191</v>
      </c>
      <c r="J88" s="776">
        <v>37.119999999999997</v>
      </c>
      <c r="K88" s="715" t="s">
        <v>217</v>
      </c>
      <c r="L88" s="766" t="s">
        <v>46</v>
      </c>
      <c r="M88" s="717">
        <f>IF(X88="S",VLOOKUP(I88,Häufigkeiten!#REF!,3,FALSE),IF(X88="Ö",VLOOKUP(I88,Häufigkeiten!$C$12:$E$45,3,FALSE),IF(X88="K",VLOOKUP(I88,Häufigkeiten!#REF!,3,FALSE),IF(X88="T",VLOOKUP(I88,Häufigkeiten!#REF!,3,FALSE),IF(X88="B",VLOOKUP(I88,Häufigkeiten!#REF!,3,FALSE),IF(X88="Bü",VLOOKUP(I88,Häufigkeiten!#REF!,3,FALSE),IF(X88="F",VLOOKUP(I88,Häufigkeiten!#REF!,3,FALSE),IF(X88="Fw",VLOOKUP(I88,Häufigkeiten!#REF!,3,FALSE),IF(X88="X"," "," ")))))))))</f>
        <v>12</v>
      </c>
      <c r="N88" s="718">
        <f t="shared" ref="N88:N110" si="115">IF(J88&gt;0,ROUND(J88*M88,2),"")</f>
        <v>445.44</v>
      </c>
      <c r="O88" s="850">
        <f>IF(I88="kR"," ",IF(I88&gt;0,VLOOKUP(K88,'Los1 Berechnung Unterhaltsr'!$C$7:$H$18,3,FALSE)," "))</f>
        <v>0</v>
      </c>
      <c r="P88" s="720" t="str">
        <f t="shared" ref="P88:P110" si="116">IF(I88=0,"",IF(I88="kR","",IF(O88&gt;0,ROUND(J88/O88,4)," ")))</f>
        <v xml:space="preserve"> </v>
      </c>
      <c r="Q88" s="720" t="str">
        <f t="shared" ref="Q88:Q110" si="117">IF(I88=0,"",IF(I88="kR","",IF(J88=0," ",IF(O88&gt;0,ROUND(R88/12,4)," "))))</f>
        <v xml:space="preserve"> </v>
      </c>
      <c r="R88" s="718" t="str">
        <f t="shared" ref="R88:R110" si="118">IF(I88=0,"",IF(I88="kR","",IF(J88=0," ",IF(O88&gt;0,ROUND(P88*M88,2)," "))))</f>
        <v xml:space="preserve"> </v>
      </c>
      <c r="S88" s="851">
        <f>IF(I88=0," ",IF(I88="kR"," ",IF(L88="wt",VLOOKUP(K88,'Los1 Berechnung Unterhaltsr'!$C$7:$H$140,4,FALSE),IF(L88="nB",VLOOKUP(K88,'Los1 Berechnung Unterhaltsr'!$C$7:$H$140,4,FALSE),IF(L88="SoF",VLOOKUP(K88,'Los1 Berechnung Unterhaltsr'!$C$7:$H$140,5,FALSE)," ")))))</f>
        <v>0</v>
      </c>
      <c r="T88" s="718" t="str">
        <f t="shared" ref="T88:T110" si="119">IF(I88="kR"," ",IF(I88=0," ",IF(O88=0," ",IF(N88&gt;0,ROUND(P88*S88,2)," "))))</f>
        <v xml:space="preserve"> </v>
      </c>
      <c r="U88" s="718" t="str">
        <f t="shared" ref="U88:U110" si="120">IF(M88=0,"",IF(I88="kR","",IF(J88=0," ",IF(O88&gt;0,ROUND(V88/12,2)," "))))</f>
        <v xml:space="preserve"> </v>
      </c>
      <c r="V88" s="721" t="str">
        <f t="shared" ref="V88:V110" si="121">IF(I88="kR"," ",IF(I88=0," ",IF(O88=0," ",IF(N88&gt;0,ROUND(T88*M88,2)," "))))</f>
        <v xml:space="preserve"> </v>
      </c>
      <c r="W88" s="847"/>
      <c r="X88" s="462" t="s">
        <v>250</v>
      </c>
      <c r="Y88" s="471"/>
      <c r="Z88" s="462"/>
      <c r="AA88" s="471"/>
      <c r="AB88" s="370"/>
      <c r="AC88" s="370"/>
      <c r="AD88" s="371"/>
      <c r="AE88" s="822" t="s">
        <v>69</v>
      </c>
      <c r="AF88" s="440" t="str">
        <f t="shared" ref="AF88:AF110" si="122">IF(E88=0,B88," ")</f>
        <v xml:space="preserve"> </v>
      </c>
      <c r="AG88" s="439" t="str">
        <f t="shared" ref="AG88:AG110" si="123">IF(E88=0,C88," ")</f>
        <v xml:space="preserve"> </v>
      </c>
      <c r="AH88" s="27" t="str">
        <f t="shared" ref="AH88:AH110" si="124">IF(K88=0,E88," ")</f>
        <v xml:space="preserve"> </v>
      </c>
      <c r="AQ88" s="16"/>
    </row>
    <row r="89" spans="2:43" s="27" customFormat="1" ht="11.25" customHeight="1" x14ac:dyDescent="0.3">
      <c r="B89" s="722">
        <v>77</v>
      </c>
      <c r="C89" s="708" t="s">
        <v>364</v>
      </c>
      <c r="D89" s="841" t="s">
        <v>342</v>
      </c>
      <c r="E89" s="710" t="s">
        <v>430</v>
      </c>
      <c r="F89" s="711" t="s">
        <v>344</v>
      </c>
      <c r="G89" s="723" t="s">
        <v>503</v>
      </c>
      <c r="H89" s="775" t="s">
        <v>489</v>
      </c>
      <c r="I89" s="838" t="s">
        <v>190</v>
      </c>
      <c r="J89" s="776">
        <v>98.02</v>
      </c>
      <c r="K89" s="715" t="s">
        <v>188</v>
      </c>
      <c r="L89" s="766" t="s">
        <v>46</v>
      </c>
      <c r="M89" s="717">
        <f>IF(X89="S",VLOOKUP(I89,Häufigkeiten!#REF!,3,FALSE),IF(X89="Ö",VLOOKUP(I89,Häufigkeiten!$C$12:$E$45,3,FALSE),IF(X89="K",VLOOKUP(I89,Häufigkeiten!#REF!,3,FALSE),IF(X89="T",VLOOKUP(I89,Häufigkeiten!#REF!,3,FALSE),IF(X89="B",VLOOKUP(I89,Häufigkeiten!#REF!,3,FALSE),IF(X89="Bü",VLOOKUP(I89,Häufigkeiten!#REF!,3,FALSE),IF(X89="F",VLOOKUP(I89,Häufigkeiten!#REF!,3,FALSE),IF(X89="Fw",VLOOKUP(I89,Häufigkeiten!#REF!,3,FALSE),IF(X89="X"," "," ")))))))))</f>
        <v>1</v>
      </c>
      <c r="N89" s="718">
        <f t="shared" si="115"/>
        <v>98.02</v>
      </c>
      <c r="O89" s="850">
        <f>IF(I89="kR"," ",IF(I89&gt;0,VLOOKUP(K89,'Los1 Berechnung Unterhaltsr'!$C$7:$H$18,3,FALSE)," "))</f>
        <v>0</v>
      </c>
      <c r="P89" s="720" t="str">
        <f t="shared" si="116"/>
        <v xml:space="preserve"> </v>
      </c>
      <c r="Q89" s="720" t="str">
        <f t="shared" si="117"/>
        <v xml:space="preserve"> </v>
      </c>
      <c r="R89" s="718" t="str">
        <f t="shared" si="118"/>
        <v xml:space="preserve"> </v>
      </c>
      <c r="S89" s="851">
        <f>IF(I89=0," ",IF(I89="kR"," ",IF(L89="wt",VLOOKUP(K89,'Los1 Berechnung Unterhaltsr'!$C$7:$H$140,4,FALSE),IF(L89="nB",VLOOKUP(K89,'Los1 Berechnung Unterhaltsr'!$C$7:$H$140,4,FALSE),IF(L89="SoF",VLOOKUP(K89,'Los1 Berechnung Unterhaltsr'!$C$7:$H$140,5,FALSE)," ")))))</f>
        <v>0</v>
      </c>
      <c r="T89" s="718" t="str">
        <f t="shared" si="119"/>
        <v xml:space="preserve"> </v>
      </c>
      <c r="U89" s="718" t="str">
        <f t="shared" si="120"/>
        <v xml:space="preserve"> </v>
      </c>
      <c r="V89" s="721" t="str">
        <f t="shared" si="121"/>
        <v xml:space="preserve"> </v>
      </c>
      <c r="W89" s="847"/>
      <c r="X89" s="462" t="s">
        <v>250</v>
      </c>
      <c r="Y89" s="471"/>
      <c r="Z89" s="462"/>
      <c r="AA89" s="471"/>
      <c r="AB89" s="370"/>
      <c r="AC89" s="370"/>
      <c r="AD89" s="371"/>
      <c r="AE89" s="822" t="s">
        <v>69</v>
      </c>
      <c r="AF89" s="440" t="str">
        <f t="shared" si="122"/>
        <v xml:space="preserve"> </v>
      </c>
      <c r="AG89" s="439" t="str">
        <f t="shared" si="123"/>
        <v xml:space="preserve"> </v>
      </c>
      <c r="AH89" s="27" t="str">
        <f t="shared" si="124"/>
        <v xml:space="preserve"> </v>
      </c>
      <c r="AQ89" s="16"/>
    </row>
    <row r="90" spans="2:43" s="27" customFormat="1" ht="11.25" customHeight="1" x14ac:dyDescent="0.3">
      <c r="B90" s="722">
        <v>78</v>
      </c>
      <c r="C90" s="708" t="s">
        <v>364</v>
      </c>
      <c r="D90" s="841" t="s">
        <v>342</v>
      </c>
      <c r="E90" s="710" t="s">
        <v>430</v>
      </c>
      <c r="F90" s="711" t="s">
        <v>345</v>
      </c>
      <c r="G90" s="723" t="s">
        <v>504</v>
      </c>
      <c r="H90" s="775" t="s">
        <v>489</v>
      </c>
      <c r="I90" s="838">
        <v>1</v>
      </c>
      <c r="J90" s="776">
        <v>5.35</v>
      </c>
      <c r="K90" s="715" t="s">
        <v>217</v>
      </c>
      <c r="L90" s="766" t="s">
        <v>46</v>
      </c>
      <c r="M90" s="717">
        <f>IF(X90="S",VLOOKUP(I90,Häufigkeiten!#REF!,3,FALSE),IF(X90="Ö",VLOOKUP(I90,Häufigkeiten!$C$12:$E$45,3,FALSE),IF(X90="K",VLOOKUP(I90,Häufigkeiten!#REF!,3,FALSE),IF(X90="T",VLOOKUP(I90,Häufigkeiten!#REF!,3,FALSE),IF(X90="B",VLOOKUP(I90,Häufigkeiten!#REF!,3,FALSE),IF(X90="Bü",VLOOKUP(I90,Häufigkeiten!#REF!,3,FALSE),IF(X90="F",VLOOKUP(I90,Häufigkeiten!#REF!,3,FALSE),IF(X90="Fw",VLOOKUP(I90,Häufigkeiten!#REF!,3,FALSE),IF(X90="X"," "," ")))))))))</f>
        <v>52</v>
      </c>
      <c r="N90" s="718">
        <f t="shared" si="115"/>
        <v>278.2</v>
      </c>
      <c r="O90" s="850">
        <f>IF(I90="kR"," ",IF(I90&gt;0,VLOOKUP(K90,'Los1 Berechnung Unterhaltsr'!$C$7:$H$18,3,FALSE)," "))</f>
        <v>0</v>
      </c>
      <c r="P90" s="720" t="str">
        <f t="shared" si="116"/>
        <v xml:space="preserve"> </v>
      </c>
      <c r="Q90" s="720" t="str">
        <f t="shared" si="117"/>
        <v xml:space="preserve"> </v>
      </c>
      <c r="R90" s="718" t="str">
        <f t="shared" si="118"/>
        <v xml:space="preserve"> </v>
      </c>
      <c r="S90" s="851">
        <f>IF(I90=0," ",IF(I90="kR"," ",IF(L90="wt",VLOOKUP(K90,'Los1 Berechnung Unterhaltsr'!$C$7:$H$140,4,FALSE),IF(L90="nB",VLOOKUP(K90,'Los1 Berechnung Unterhaltsr'!$C$7:$H$140,4,FALSE),IF(L90="SoF",VLOOKUP(K90,'Los1 Berechnung Unterhaltsr'!$C$7:$H$140,5,FALSE)," ")))))</f>
        <v>0</v>
      </c>
      <c r="T90" s="718" t="str">
        <f t="shared" si="119"/>
        <v xml:space="preserve"> </v>
      </c>
      <c r="U90" s="718" t="str">
        <f t="shared" si="120"/>
        <v xml:space="preserve"> </v>
      </c>
      <c r="V90" s="721" t="str">
        <f t="shared" si="121"/>
        <v xml:space="preserve"> </v>
      </c>
      <c r="W90" s="847"/>
      <c r="X90" s="462" t="s">
        <v>250</v>
      </c>
      <c r="Y90" s="471"/>
      <c r="Z90" s="462"/>
      <c r="AA90" s="471"/>
      <c r="AB90" s="370"/>
      <c r="AC90" s="370"/>
      <c r="AD90" s="371"/>
      <c r="AE90" s="822" t="s">
        <v>69</v>
      </c>
      <c r="AF90" s="440" t="str">
        <f t="shared" si="122"/>
        <v xml:space="preserve"> </v>
      </c>
      <c r="AG90" s="439" t="str">
        <f t="shared" si="123"/>
        <v xml:space="preserve"> </v>
      </c>
      <c r="AH90" s="27" t="str">
        <f t="shared" si="124"/>
        <v xml:space="preserve"> </v>
      </c>
      <c r="AQ90" s="16"/>
    </row>
    <row r="91" spans="2:43" s="27" customFormat="1" ht="11.25" customHeight="1" x14ac:dyDescent="0.3">
      <c r="B91" s="722">
        <v>79</v>
      </c>
      <c r="C91" s="708" t="s">
        <v>364</v>
      </c>
      <c r="D91" s="841" t="s">
        <v>342</v>
      </c>
      <c r="E91" s="710" t="s">
        <v>430</v>
      </c>
      <c r="F91" s="711" t="s">
        <v>346</v>
      </c>
      <c r="G91" s="723" t="s">
        <v>421</v>
      </c>
      <c r="H91" s="775" t="s">
        <v>489</v>
      </c>
      <c r="I91" s="838" t="s">
        <v>191</v>
      </c>
      <c r="J91" s="776">
        <v>77.260000000000005</v>
      </c>
      <c r="K91" s="715" t="s">
        <v>188</v>
      </c>
      <c r="L91" s="766" t="s">
        <v>46</v>
      </c>
      <c r="M91" s="717">
        <f>IF(X91="S",VLOOKUP(I91,Häufigkeiten!#REF!,3,FALSE),IF(X91="Ö",VLOOKUP(I91,Häufigkeiten!$C$12:$E$45,3,FALSE),IF(X91="K",VLOOKUP(I91,Häufigkeiten!#REF!,3,FALSE),IF(X91="T",VLOOKUP(I91,Häufigkeiten!#REF!,3,FALSE),IF(X91="B",VLOOKUP(I91,Häufigkeiten!#REF!,3,FALSE),IF(X91="Bü",VLOOKUP(I91,Häufigkeiten!#REF!,3,FALSE),IF(X91="F",VLOOKUP(I91,Häufigkeiten!#REF!,3,FALSE),IF(X91="Fw",VLOOKUP(I91,Häufigkeiten!#REF!,3,FALSE),IF(X91="X"," "," ")))))))))</f>
        <v>12</v>
      </c>
      <c r="N91" s="718">
        <f t="shared" si="115"/>
        <v>927.12</v>
      </c>
      <c r="O91" s="850">
        <f>IF(I91="kR"," ",IF(I91&gt;0,VLOOKUP(K91,'Los1 Berechnung Unterhaltsr'!$C$7:$H$18,3,FALSE)," "))</f>
        <v>0</v>
      </c>
      <c r="P91" s="720" t="str">
        <f t="shared" si="116"/>
        <v xml:space="preserve"> </v>
      </c>
      <c r="Q91" s="720" t="str">
        <f t="shared" si="117"/>
        <v xml:space="preserve"> </v>
      </c>
      <c r="R91" s="718" t="str">
        <f t="shared" si="118"/>
        <v xml:space="preserve"> </v>
      </c>
      <c r="S91" s="851">
        <f>IF(I91=0," ",IF(I91="kR"," ",IF(L91="wt",VLOOKUP(K91,'Los1 Berechnung Unterhaltsr'!$C$7:$H$140,4,FALSE),IF(L91="nB",VLOOKUP(K91,'Los1 Berechnung Unterhaltsr'!$C$7:$H$140,4,FALSE),IF(L91="SoF",VLOOKUP(K91,'Los1 Berechnung Unterhaltsr'!$C$7:$H$140,5,FALSE)," ")))))</f>
        <v>0</v>
      </c>
      <c r="T91" s="718" t="str">
        <f t="shared" si="119"/>
        <v xml:space="preserve"> </v>
      </c>
      <c r="U91" s="718" t="str">
        <f t="shared" si="120"/>
        <v xml:space="preserve"> </v>
      </c>
      <c r="V91" s="721" t="str">
        <f t="shared" si="121"/>
        <v xml:space="preserve"> </v>
      </c>
      <c r="W91" s="847"/>
      <c r="X91" s="462" t="s">
        <v>250</v>
      </c>
      <c r="Y91" s="471"/>
      <c r="Z91" s="462"/>
      <c r="AA91" s="471"/>
      <c r="AB91" s="370"/>
      <c r="AC91" s="370"/>
      <c r="AD91" s="371"/>
      <c r="AE91" s="822" t="s">
        <v>69</v>
      </c>
      <c r="AF91" s="440" t="str">
        <f t="shared" si="122"/>
        <v xml:space="preserve"> </v>
      </c>
      <c r="AG91" s="439" t="str">
        <f t="shared" si="123"/>
        <v xml:space="preserve"> </v>
      </c>
      <c r="AH91" s="27" t="str">
        <f t="shared" si="124"/>
        <v xml:space="preserve"> </v>
      </c>
      <c r="AQ91" s="16"/>
    </row>
    <row r="92" spans="2:43" s="27" customFormat="1" ht="11.25" customHeight="1" x14ac:dyDescent="0.3">
      <c r="B92" s="722">
        <v>80</v>
      </c>
      <c r="C92" s="708" t="s">
        <v>364</v>
      </c>
      <c r="D92" s="841" t="s">
        <v>342</v>
      </c>
      <c r="E92" s="710" t="s">
        <v>430</v>
      </c>
      <c r="F92" s="711" t="s">
        <v>347</v>
      </c>
      <c r="G92" s="723" t="s">
        <v>422</v>
      </c>
      <c r="H92" s="775" t="s">
        <v>489</v>
      </c>
      <c r="I92" s="838" t="s">
        <v>455</v>
      </c>
      <c r="J92" s="776">
        <v>154.91999999999999</v>
      </c>
      <c r="K92" s="715" t="s">
        <v>188</v>
      </c>
      <c r="L92" s="766" t="s">
        <v>46</v>
      </c>
      <c r="M92" s="717">
        <f>IF(X92="S",VLOOKUP(I92,Häufigkeiten!#REF!,3,FALSE),IF(X92="Ö",VLOOKUP(I92,Häufigkeiten!$C$12:$E$45,3,FALSE),IF(X92="K",VLOOKUP(I92,Häufigkeiten!#REF!,3,FALSE),IF(X92="T",VLOOKUP(I92,Häufigkeiten!#REF!,3,FALSE),IF(X92="B",VLOOKUP(I92,Häufigkeiten!#REF!,3,FALSE),IF(X92="Bü",VLOOKUP(I92,Häufigkeiten!#REF!,3,FALSE),IF(X92="F",VLOOKUP(I92,Häufigkeiten!#REF!,3,FALSE),IF(X92="Fw",VLOOKUP(I92,Häufigkeiten!#REF!,3,FALSE),IF(X92="X"," "," ")))))))))</f>
        <v>250</v>
      </c>
      <c r="N92" s="718">
        <f t="shared" si="115"/>
        <v>38730</v>
      </c>
      <c r="O92" s="850">
        <f>IF(I92="kR"," ",IF(I92&gt;0,VLOOKUP(K92,'Los1 Berechnung Unterhaltsr'!$C$7:$H$18,3,FALSE)," "))</f>
        <v>0</v>
      </c>
      <c r="P92" s="720" t="str">
        <f t="shared" si="116"/>
        <v xml:space="preserve"> </v>
      </c>
      <c r="Q92" s="720" t="str">
        <f t="shared" si="117"/>
        <v xml:space="preserve"> </v>
      </c>
      <c r="R92" s="718" t="str">
        <f t="shared" si="118"/>
        <v xml:space="preserve"> </v>
      </c>
      <c r="S92" s="851">
        <f>IF(I92=0," ",IF(I92="kR"," ",IF(L92="wt",VLOOKUP(K92,'Los1 Berechnung Unterhaltsr'!$C$7:$H$140,4,FALSE),IF(L92="nB",VLOOKUP(K92,'Los1 Berechnung Unterhaltsr'!$C$7:$H$140,4,FALSE),IF(L92="SoF",VLOOKUP(K92,'Los1 Berechnung Unterhaltsr'!$C$7:$H$140,5,FALSE)," ")))))</f>
        <v>0</v>
      </c>
      <c r="T92" s="718" t="str">
        <f t="shared" si="119"/>
        <v xml:space="preserve"> </v>
      </c>
      <c r="U92" s="718" t="str">
        <f t="shared" si="120"/>
        <v xml:space="preserve"> </v>
      </c>
      <c r="V92" s="721" t="str">
        <f t="shared" si="121"/>
        <v xml:space="preserve"> </v>
      </c>
      <c r="W92" s="837" t="s">
        <v>445</v>
      </c>
      <c r="X92" s="462" t="s">
        <v>250</v>
      </c>
      <c r="Y92" s="471"/>
      <c r="Z92" s="462"/>
      <c r="AA92" s="471"/>
      <c r="AB92" s="370"/>
      <c r="AC92" s="370"/>
      <c r="AD92" s="371"/>
      <c r="AE92" s="822" t="s">
        <v>69</v>
      </c>
      <c r="AF92" s="440" t="str">
        <f t="shared" si="122"/>
        <v xml:space="preserve"> </v>
      </c>
      <c r="AG92" s="439" t="str">
        <f t="shared" si="123"/>
        <v xml:space="preserve"> </v>
      </c>
      <c r="AH92" s="27" t="str">
        <f t="shared" si="124"/>
        <v xml:space="preserve"> </v>
      </c>
      <c r="AQ92" s="16"/>
    </row>
    <row r="93" spans="2:43" s="808" customFormat="1" ht="11.25" customHeight="1" x14ac:dyDescent="0.3">
      <c r="B93" s="824">
        <v>81</v>
      </c>
      <c r="C93" s="778" t="s">
        <v>364</v>
      </c>
      <c r="D93" s="848" t="s">
        <v>342</v>
      </c>
      <c r="E93" s="780" t="s">
        <v>430</v>
      </c>
      <c r="F93" s="781" t="s">
        <v>347</v>
      </c>
      <c r="G93" s="782" t="s">
        <v>422</v>
      </c>
      <c r="H93" s="783" t="s">
        <v>489</v>
      </c>
      <c r="I93" s="832" t="s">
        <v>70</v>
      </c>
      <c r="J93" s="784">
        <v>154.94999999999999</v>
      </c>
      <c r="K93" s="785" t="s">
        <v>188</v>
      </c>
      <c r="L93" s="786" t="s">
        <v>46</v>
      </c>
      <c r="M93" s="787">
        <v>64</v>
      </c>
      <c r="N93" s="788">
        <f t="shared" si="115"/>
        <v>9916.7999999999993</v>
      </c>
      <c r="O93" s="850">
        <f>IF(I93="kR"," ",IF(I93&gt;0,VLOOKUP(K93,'Los1 Berechnung Unterhaltsr'!$C$7:$H$18,3,FALSE)," "))</f>
        <v>0</v>
      </c>
      <c r="P93" s="720" t="str">
        <f t="shared" si="116"/>
        <v xml:space="preserve"> </v>
      </c>
      <c r="Q93" s="720" t="str">
        <f t="shared" si="117"/>
        <v xml:space="preserve"> </v>
      </c>
      <c r="R93" s="718" t="str">
        <f t="shared" si="118"/>
        <v xml:space="preserve"> </v>
      </c>
      <c r="S93" s="851">
        <f>IF(I93=0," ",IF(I93="kR"," ",IF(L93="wt",VLOOKUP(K93,'Los1 Berechnung Unterhaltsr'!$C$7:$H$140,4,FALSE),IF(L93="nB",VLOOKUP(K93,'Los1 Berechnung Unterhaltsr'!$C$7:$H$140,4,FALSE),IF(L93="SoF",VLOOKUP(K93,'Los1 Berechnung Unterhaltsr'!$C$7:$H$140,5,FALSE)," ")))))</f>
        <v>0</v>
      </c>
      <c r="T93" s="718" t="str">
        <f t="shared" si="119"/>
        <v xml:space="preserve"> </v>
      </c>
      <c r="U93" s="718" t="str">
        <f t="shared" si="120"/>
        <v xml:space="preserve"> </v>
      </c>
      <c r="V93" s="721" t="str">
        <f t="shared" si="121"/>
        <v xml:space="preserve"> </v>
      </c>
      <c r="W93" s="837" t="s">
        <v>445</v>
      </c>
      <c r="X93" s="462" t="s">
        <v>250</v>
      </c>
      <c r="Y93" s="810"/>
      <c r="Z93" s="809"/>
      <c r="AA93" s="810"/>
      <c r="AB93" s="811"/>
      <c r="AC93" s="811"/>
      <c r="AD93" s="812"/>
      <c r="AE93" s="822" t="s">
        <v>69</v>
      </c>
      <c r="AF93" s="813"/>
      <c r="AG93" s="814"/>
      <c r="AQ93" s="804"/>
    </row>
    <row r="94" spans="2:43" s="27" customFormat="1" ht="20.149999999999999" x14ac:dyDescent="0.3">
      <c r="B94" s="722">
        <v>82</v>
      </c>
      <c r="C94" s="708" t="s">
        <v>364</v>
      </c>
      <c r="D94" s="841" t="s">
        <v>342</v>
      </c>
      <c r="E94" s="710" t="s">
        <v>430</v>
      </c>
      <c r="F94" s="711" t="s">
        <v>348</v>
      </c>
      <c r="G94" s="819" t="s">
        <v>505</v>
      </c>
      <c r="H94" s="775" t="s">
        <v>489</v>
      </c>
      <c r="I94" s="838">
        <v>1</v>
      </c>
      <c r="J94" s="776">
        <v>44.89</v>
      </c>
      <c r="K94" s="715" t="s">
        <v>217</v>
      </c>
      <c r="L94" s="766" t="s">
        <v>46</v>
      </c>
      <c r="M94" s="717">
        <f>IF(X94="S",VLOOKUP(I94,Häufigkeiten!#REF!,3,FALSE),IF(X94="Ö",VLOOKUP(I94,Häufigkeiten!$C$12:$E$45,3,FALSE),IF(X94="K",VLOOKUP(I94,Häufigkeiten!#REF!,3,FALSE),IF(X94="T",VLOOKUP(I94,Häufigkeiten!#REF!,3,FALSE),IF(X94="B",VLOOKUP(I94,Häufigkeiten!#REF!,3,FALSE),IF(X94="Bü",VLOOKUP(I94,Häufigkeiten!#REF!,3,FALSE),IF(X94="F",VLOOKUP(I94,Häufigkeiten!#REF!,3,FALSE),IF(X94="Fw",VLOOKUP(I94,Häufigkeiten!#REF!,3,FALSE),IF(X94="X"," "," ")))))))))</f>
        <v>52</v>
      </c>
      <c r="N94" s="718">
        <f t="shared" si="115"/>
        <v>2334.2800000000002</v>
      </c>
      <c r="O94" s="850">
        <f>IF(I94="kR"," ",IF(I94&gt;0,VLOOKUP(K94,'Los1 Berechnung Unterhaltsr'!$C$7:$H$18,3,FALSE)," "))</f>
        <v>0</v>
      </c>
      <c r="P94" s="720" t="str">
        <f t="shared" si="116"/>
        <v xml:space="preserve"> </v>
      </c>
      <c r="Q94" s="720" t="str">
        <f t="shared" si="117"/>
        <v xml:space="preserve"> </v>
      </c>
      <c r="R94" s="718" t="str">
        <f t="shared" si="118"/>
        <v xml:space="preserve"> </v>
      </c>
      <c r="S94" s="851">
        <f>IF(I94=0," ",IF(I94="kR"," ",IF(L94="wt",VLOOKUP(K94,'Los1 Berechnung Unterhaltsr'!$C$7:$H$140,4,FALSE),IF(L94="nB",VLOOKUP(K94,'Los1 Berechnung Unterhaltsr'!$C$7:$H$140,4,FALSE),IF(L94="SoF",VLOOKUP(K94,'Los1 Berechnung Unterhaltsr'!$C$7:$H$140,5,FALSE)," ")))))</f>
        <v>0</v>
      </c>
      <c r="T94" s="718" t="str">
        <f t="shared" si="119"/>
        <v xml:space="preserve"> </v>
      </c>
      <c r="U94" s="718" t="str">
        <f t="shared" si="120"/>
        <v xml:space="preserve"> </v>
      </c>
      <c r="V94" s="721" t="str">
        <f t="shared" si="121"/>
        <v xml:space="preserve"> </v>
      </c>
      <c r="W94" s="837"/>
      <c r="X94" s="462" t="s">
        <v>250</v>
      </c>
      <c r="Y94" s="471"/>
      <c r="Z94" s="462"/>
      <c r="AA94" s="471"/>
      <c r="AB94" s="370"/>
      <c r="AC94" s="370"/>
      <c r="AD94" s="371"/>
      <c r="AE94" s="823" t="s">
        <v>69</v>
      </c>
      <c r="AF94" s="440" t="str">
        <f t="shared" si="122"/>
        <v xml:space="preserve"> </v>
      </c>
      <c r="AG94" s="439" t="str">
        <f t="shared" si="123"/>
        <v xml:space="preserve"> </v>
      </c>
      <c r="AH94" s="27" t="str">
        <f t="shared" si="124"/>
        <v xml:space="preserve"> </v>
      </c>
      <c r="AQ94" s="16"/>
    </row>
    <row r="95" spans="2:43" s="27" customFormat="1" ht="11.25" customHeight="1" x14ac:dyDescent="0.3">
      <c r="B95" s="722">
        <v>83</v>
      </c>
      <c r="C95" s="708" t="s">
        <v>364</v>
      </c>
      <c r="D95" s="841" t="s">
        <v>342</v>
      </c>
      <c r="E95" s="710" t="s">
        <v>430</v>
      </c>
      <c r="F95" s="711" t="s">
        <v>349</v>
      </c>
      <c r="G95" s="723" t="s">
        <v>396</v>
      </c>
      <c r="H95" s="775" t="s">
        <v>489</v>
      </c>
      <c r="I95" s="838" t="s">
        <v>191</v>
      </c>
      <c r="J95" s="776">
        <v>50.25</v>
      </c>
      <c r="K95" s="715" t="s">
        <v>188</v>
      </c>
      <c r="L95" s="766" t="s">
        <v>46</v>
      </c>
      <c r="M95" s="717">
        <f>IF(X95="S",VLOOKUP(I95,Häufigkeiten!#REF!,3,FALSE),IF(X95="Ö",VLOOKUP(I95,Häufigkeiten!$C$12:$E$45,3,FALSE),IF(X95="K",VLOOKUP(I95,Häufigkeiten!#REF!,3,FALSE),IF(X95="T",VLOOKUP(I95,Häufigkeiten!#REF!,3,FALSE),IF(X95="B",VLOOKUP(I95,Häufigkeiten!#REF!,3,FALSE),IF(X95="Bü",VLOOKUP(I95,Häufigkeiten!#REF!,3,FALSE),IF(X95="F",VLOOKUP(I95,Häufigkeiten!#REF!,3,FALSE),IF(X95="Fw",VLOOKUP(I95,Häufigkeiten!#REF!,3,FALSE),IF(X95="X"," "," ")))))))))</f>
        <v>12</v>
      </c>
      <c r="N95" s="718">
        <f t="shared" si="115"/>
        <v>603</v>
      </c>
      <c r="O95" s="850">
        <f>IF(I95="kR"," ",IF(I95&gt;0,VLOOKUP(K95,'Los1 Berechnung Unterhaltsr'!$C$7:$H$18,3,FALSE)," "))</f>
        <v>0</v>
      </c>
      <c r="P95" s="720" t="str">
        <f t="shared" si="116"/>
        <v xml:space="preserve"> </v>
      </c>
      <c r="Q95" s="720" t="str">
        <f t="shared" si="117"/>
        <v xml:space="preserve"> </v>
      </c>
      <c r="R95" s="718" t="str">
        <f t="shared" si="118"/>
        <v xml:space="preserve"> </v>
      </c>
      <c r="S95" s="851">
        <f>IF(I95=0," ",IF(I95="kR"," ",IF(L95="wt",VLOOKUP(K95,'Los1 Berechnung Unterhaltsr'!$C$7:$H$140,4,FALSE),IF(L95="nB",VLOOKUP(K95,'Los1 Berechnung Unterhaltsr'!$C$7:$H$140,4,FALSE),IF(L95="SoF",VLOOKUP(K95,'Los1 Berechnung Unterhaltsr'!$C$7:$H$140,5,FALSE)," ")))))</f>
        <v>0</v>
      </c>
      <c r="T95" s="718" t="str">
        <f t="shared" si="119"/>
        <v xml:space="preserve"> </v>
      </c>
      <c r="U95" s="718" t="str">
        <f t="shared" si="120"/>
        <v xml:space="preserve"> </v>
      </c>
      <c r="V95" s="721" t="str">
        <f t="shared" si="121"/>
        <v xml:space="preserve"> </v>
      </c>
      <c r="W95" s="847"/>
      <c r="X95" s="462" t="s">
        <v>250</v>
      </c>
      <c r="Y95" s="471"/>
      <c r="Z95" s="462"/>
      <c r="AA95" s="471"/>
      <c r="AB95" s="370"/>
      <c r="AC95" s="370"/>
      <c r="AD95" s="371"/>
      <c r="AE95" s="822" t="s">
        <v>69</v>
      </c>
      <c r="AF95" s="440" t="str">
        <f t="shared" si="122"/>
        <v xml:space="preserve"> </v>
      </c>
      <c r="AG95" s="439" t="str">
        <f t="shared" si="123"/>
        <v xml:space="preserve"> </v>
      </c>
      <c r="AH95" s="27" t="str">
        <f t="shared" si="124"/>
        <v xml:space="preserve"> </v>
      </c>
      <c r="AQ95" s="16"/>
    </row>
    <row r="96" spans="2:43" s="27" customFormat="1" ht="11.25" customHeight="1" x14ac:dyDescent="0.3">
      <c r="B96" s="722">
        <v>84</v>
      </c>
      <c r="C96" s="708" t="s">
        <v>364</v>
      </c>
      <c r="D96" s="841" t="s">
        <v>342</v>
      </c>
      <c r="E96" s="710" t="s">
        <v>429</v>
      </c>
      <c r="F96" s="711" t="s">
        <v>350</v>
      </c>
      <c r="G96" s="723" t="s">
        <v>506</v>
      </c>
      <c r="H96" s="775" t="s">
        <v>489</v>
      </c>
      <c r="I96" s="838" t="s">
        <v>455</v>
      </c>
      <c r="J96" s="776">
        <v>31.38</v>
      </c>
      <c r="K96" s="715" t="s">
        <v>188</v>
      </c>
      <c r="L96" s="766" t="s">
        <v>46</v>
      </c>
      <c r="M96" s="717">
        <f>IF(X96="S",VLOOKUP(I96,Häufigkeiten!#REF!,3,FALSE),IF(X96="Ö",VLOOKUP(I96,Häufigkeiten!$C$12:$E$45,3,FALSE),IF(X96="K",VLOOKUP(I96,Häufigkeiten!#REF!,3,FALSE),IF(X96="T",VLOOKUP(I96,Häufigkeiten!#REF!,3,FALSE),IF(X96="B",VLOOKUP(I96,Häufigkeiten!#REF!,3,FALSE),IF(X96="Bü",VLOOKUP(I96,Häufigkeiten!#REF!,3,FALSE),IF(X96="F",VLOOKUP(I96,Häufigkeiten!#REF!,3,FALSE),IF(X96="Fw",VLOOKUP(I96,Häufigkeiten!#REF!,3,FALSE),IF(X96="X"," "," ")))))))))</f>
        <v>250</v>
      </c>
      <c r="N96" s="718">
        <f t="shared" si="115"/>
        <v>7845</v>
      </c>
      <c r="O96" s="850">
        <f>IF(I96="kR"," ",IF(I96&gt;0,VLOOKUP(K96,'Los1 Berechnung Unterhaltsr'!$C$7:$H$18,3,FALSE)," "))</f>
        <v>0</v>
      </c>
      <c r="P96" s="720" t="str">
        <f t="shared" si="116"/>
        <v xml:space="preserve"> </v>
      </c>
      <c r="Q96" s="720" t="str">
        <f t="shared" si="117"/>
        <v xml:space="preserve"> </v>
      </c>
      <c r="R96" s="718" t="str">
        <f t="shared" si="118"/>
        <v xml:space="preserve"> </v>
      </c>
      <c r="S96" s="851">
        <f>IF(I96=0," ",IF(I96="kR"," ",IF(L96="wt",VLOOKUP(K96,'Los1 Berechnung Unterhaltsr'!$C$7:$H$140,4,FALSE),IF(L96="nB",VLOOKUP(K96,'Los1 Berechnung Unterhaltsr'!$C$7:$H$140,4,FALSE),IF(L96="SoF",VLOOKUP(K96,'Los1 Berechnung Unterhaltsr'!$C$7:$H$140,5,FALSE)," ")))))</f>
        <v>0</v>
      </c>
      <c r="T96" s="718" t="str">
        <f t="shared" si="119"/>
        <v xml:space="preserve"> </v>
      </c>
      <c r="U96" s="718" t="str">
        <f t="shared" si="120"/>
        <v xml:space="preserve"> </v>
      </c>
      <c r="V96" s="721" t="str">
        <f t="shared" si="121"/>
        <v xml:space="preserve"> </v>
      </c>
      <c r="W96" s="847"/>
      <c r="X96" s="462" t="s">
        <v>250</v>
      </c>
      <c r="Y96" s="471"/>
      <c r="Z96" s="462"/>
      <c r="AA96" s="471"/>
      <c r="AB96" s="370"/>
      <c r="AC96" s="370"/>
      <c r="AD96" s="371"/>
      <c r="AE96" s="822" t="s">
        <v>69</v>
      </c>
      <c r="AF96" s="440" t="str">
        <f t="shared" si="122"/>
        <v xml:space="preserve"> </v>
      </c>
      <c r="AG96" s="439" t="str">
        <f t="shared" si="123"/>
        <v xml:space="preserve"> </v>
      </c>
      <c r="AH96" s="27" t="str">
        <f t="shared" si="124"/>
        <v xml:space="preserve"> </v>
      </c>
      <c r="AQ96" s="16"/>
    </row>
    <row r="97" spans="2:43" s="27" customFormat="1" ht="11.25" customHeight="1" x14ac:dyDescent="0.3">
      <c r="B97" s="824">
        <v>85</v>
      </c>
      <c r="C97" s="778" t="s">
        <v>364</v>
      </c>
      <c r="D97" s="848" t="s">
        <v>342</v>
      </c>
      <c r="E97" s="780" t="s">
        <v>430</v>
      </c>
      <c r="F97" s="781" t="s">
        <v>350</v>
      </c>
      <c r="G97" s="782" t="s">
        <v>506</v>
      </c>
      <c r="H97" s="783" t="s">
        <v>489</v>
      </c>
      <c r="I97" s="832" t="s">
        <v>70</v>
      </c>
      <c r="J97" s="784">
        <v>31.38</v>
      </c>
      <c r="K97" s="785" t="s">
        <v>188</v>
      </c>
      <c r="L97" s="786" t="s">
        <v>46</v>
      </c>
      <c r="M97" s="787">
        <v>64</v>
      </c>
      <c r="N97" s="788">
        <f t="shared" ref="N97" si="125">IF(J97&gt;0,ROUND(J97*M97,2),"")</f>
        <v>2008.32</v>
      </c>
      <c r="O97" s="850">
        <f>IF(I97="kR"," ",IF(I97&gt;0,VLOOKUP(K97,'Los1 Berechnung Unterhaltsr'!$C$7:$H$18,3,FALSE)," "))</f>
        <v>0</v>
      </c>
      <c r="P97" s="720" t="str">
        <f t="shared" ref="P97" si="126">IF(I97=0,"",IF(I97="kR","",IF(O97&gt;0,ROUND(J97/O97,4)," ")))</f>
        <v xml:space="preserve"> </v>
      </c>
      <c r="Q97" s="720" t="str">
        <f t="shared" ref="Q97" si="127">IF(I97=0,"",IF(I97="kR","",IF(J97=0," ",IF(O97&gt;0,ROUND(R97/12,4)," "))))</f>
        <v xml:space="preserve"> </v>
      </c>
      <c r="R97" s="718" t="str">
        <f t="shared" ref="R97" si="128">IF(I97=0,"",IF(I97="kR","",IF(J97=0," ",IF(O97&gt;0,ROUND(P97*M97,2)," "))))</f>
        <v xml:space="preserve"> </v>
      </c>
      <c r="S97" s="851">
        <f>IF(I97=0," ",IF(I97="kR"," ",IF(L97="wt",VLOOKUP(K97,'Los1 Berechnung Unterhaltsr'!$C$7:$H$140,4,FALSE),IF(L97="nB",VLOOKUP(K97,'Los1 Berechnung Unterhaltsr'!$C$7:$H$140,4,FALSE),IF(L97="SoF",VLOOKUP(K97,'Los1 Berechnung Unterhaltsr'!$C$7:$H$140,5,FALSE)," ")))))</f>
        <v>0</v>
      </c>
      <c r="T97" s="718" t="str">
        <f t="shared" ref="T97" si="129">IF(I97="kR"," ",IF(I97=0," ",IF(O97=0," ",IF(N97&gt;0,ROUND(P97*S97,2)," "))))</f>
        <v xml:space="preserve"> </v>
      </c>
      <c r="U97" s="718" t="str">
        <f t="shared" ref="U97" si="130">IF(M97=0,"",IF(I97="kR","",IF(J97=0," ",IF(O97&gt;0,ROUND(V97/12,2)," "))))</f>
        <v xml:space="preserve"> </v>
      </c>
      <c r="V97" s="721" t="str">
        <f t="shared" ref="V97" si="131">IF(I97="kR"," ",IF(I97=0," ",IF(O97=0," ",IF(N97&gt;0,ROUND(T97*M97,2)," "))))</f>
        <v xml:space="preserve"> </v>
      </c>
      <c r="W97" s="847"/>
      <c r="X97" s="462" t="s">
        <v>250</v>
      </c>
      <c r="Y97" s="806"/>
      <c r="Z97" s="805"/>
      <c r="AA97" s="806"/>
      <c r="AB97" s="715"/>
      <c r="AC97" s="715"/>
      <c r="AD97" s="807"/>
      <c r="AE97" s="822" t="s">
        <v>69</v>
      </c>
      <c r="AF97" s="440"/>
      <c r="AG97" s="439"/>
      <c r="AQ97" s="16"/>
    </row>
    <row r="98" spans="2:43" s="27" customFormat="1" ht="11.25" customHeight="1" x14ac:dyDescent="0.3">
      <c r="B98" s="722">
        <v>86</v>
      </c>
      <c r="C98" s="708" t="s">
        <v>364</v>
      </c>
      <c r="D98" s="841" t="s">
        <v>342</v>
      </c>
      <c r="E98" s="710" t="s">
        <v>430</v>
      </c>
      <c r="F98" s="711" t="s">
        <v>351</v>
      </c>
      <c r="G98" s="723" t="s">
        <v>423</v>
      </c>
      <c r="H98" s="775" t="s">
        <v>489</v>
      </c>
      <c r="I98" s="838" t="s">
        <v>191</v>
      </c>
      <c r="J98" s="776">
        <v>15.47</v>
      </c>
      <c r="K98" s="715" t="s">
        <v>217</v>
      </c>
      <c r="L98" s="766" t="s">
        <v>46</v>
      </c>
      <c r="M98" s="717">
        <f>IF(X98="S",VLOOKUP(I98,Häufigkeiten!#REF!,3,FALSE),IF(X98="Ö",VLOOKUP(I98,Häufigkeiten!$C$12:$E$45,3,FALSE),IF(X98="K",VLOOKUP(I98,Häufigkeiten!#REF!,3,FALSE),IF(X98="T",VLOOKUP(I98,Häufigkeiten!#REF!,3,FALSE),IF(X98="B",VLOOKUP(I98,Häufigkeiten!#REF!,3,FALSE),IF(X98="Bü",VLOOKUP(I98,Häufigkeiten!#REF!,3,FALSE),IF(X98="F",VLOOKUP(I98,Häufigkeiten!#REF!,3,FALSE),IF(X98="Fw",VLOOKUP(I98,Häufigkeiten!#REF!,3,FALSE),IF(X98="X"," "," ")))))))))</f>
        <v>12</v>
      </c>
      <c r="N98" s="718">
        <f t="shared" si="115"/>
        <v>185.64</v>
      </c>
      <c r="O98" s="850">
        <f>IF(I98="kR"," ",IF(I98&gt;0,VLOOKUP(K98,'Los1 Berechnung Unterhaltsr'!$C$7:$H$18,3,FALSE)," "))</f>
        <v>0</v>
      </c>
      <c r="P98" s="720" t="str">
        <f t="shared" si="116"/>
        <v xml:space="preserve"> </v>
      </c>
      <c r="Q98" s="720" t="str">
        <f t="shared" si="117"/>
        <v xml:space="preserve"> </v>
      </c>
      <c r="R98" s="718" t="str">
        <f t="shared" si="118"/>
        <v xml:space="preserve"> </v>
      </c>
      <c r="S98" s="851">
        <f>IF(I98=0," ",IF(I98="kR"," ",IF(L98="wt",VLOOKUP(K98,'Los1 Berechnung Unterhaltsr'!$C$7:$H$140,4,FALSE),IF(L98="nB",VLOOKUP(K98,'Los1 Berechnung Unterhaltsr'!$C$7:$H$140,4,FALSE),IF(L98="SoF",VLOOKUP(K98,'Los1 Berechnung Unterhaltsr'!$C$7:$H$140,5,FALSE)," ")))))</f>
        <v>0</v>
      </c>
      <c r="T98" s="718" t="str">
        <f t="shared" si="119"/>
        <v xml:space="preserve"> </v>
      </c>
      <c r="U98" s="718" t="str">
        <f t="shared" si="120"/>
        <v xml:space="preserve"> </v>
      </c>
      <c r="V98" s="721" t="str">
        <f t="shared" si="121"/>
        <v xml:space="preserve"> </v>
      </c>
      <c r="W98" s="847"/>
      <c r="X98" s="462" t="s">
        <v>250</v>
      </c>
      <c r="Y98" s="471"/>
      <c r="Z98" s="462"/>
      <c r="AA98" s="471"/>
      <c r="AB98" s="370"/>
      <c r="AC98" s="370"/>
      <c r="AD98" s="371"/>
      <c r="AE98" s="822" t="s">
        <v>69</v>
      </c>
      <c r="AF98" s="440" t="str">
        <f t="shared" si="122"/>
        <v xml:space="preserve"> </v>
      </c>
      <c r="AG98" s="439" t="str">
        <f t="shared" si="123"/>
        <v xml:space="preserve"> </v>
      </c>
      <c r="AH98" s="27" t="str">
        <f t="shared" si="124"/>
        <v xml:space="preserve"> </v>
      </c>
      <c r="AQ98" s="16"/>
    </row>
    <row r="99" spans="2:43" s="27" customFormat="1" ht="11.25" customHeight="1" x14ac:dyDescent="0.3">
      <c r="B99" s="722">
        <v>87</v>
      </c>
      <c r="C99" s="708" t="s">
        <v>364</v>
      </c>
      <c r="D99" s="841" t="s">
        <v>342</v>
      </c>
      <c r="E99" s="710" t="s">
        <v>430</v>
      </c>
      <c r="F99" s="711" t="s">
        <v>352</v>
      </c>
      <c r="G99" s="723" t="s">
        <v>424</v>
      </c>
      <c r="H99" s="775" t="s">
        <v>489</v>
      </c>
      <c r="I99" s="838" t="s">
        <v>190</v>
      </c>
      <c r="J99" s="776">
        <v>6.54</v>
      </c>
      <c r="K99" s="715" t="s">
        <v>215</v>
      </c>
      <c r="L99" s="766" t="s">
        <v>46</v>
      </c>
      <c r="M99" s="717">
        <f>IF(X99="S",VLOOKUP(I99,Häufigkeiten!#REF!,3,FALSE),IF(X99="Ö",VLOOKUP(I99,Häufigkeiten!$C$12:$E$45,3,FALSE),IF(X99="K",VLOOKUP(I99,Häufigkeiten!#REF!,3,FALSE),IF(X99="T",VLOOKUP(I99,Häufigkeiten!#REF!,3,FALSE),IF(X99="B",VLOOKUP(I99,Häufigkeiten!#REF!,3,FALSE),IF(X99="Bü",VLOOKUP(I99,Häufigkeiten!#REF!,3,FALSE),IF(X99="F",VLOOKUP(I99,Häufigkeiten!#REF!,3,FALSE),IF(X99="Fw",VLOOKUP(I99,Häufigkeiten!#REF!,3,FALSE),IF(X99="X"," "," ")))))))))</f>
        <v>1</v>
      </c>
      <c r="N99" s="718">
        <f t="shared" si="115"/>
        <v>6.54</v>
      </c>
      <c r="O99" s="850">
        <f>IF(I99="kR"," ",IF(I99&gt;0,VLOOKUP(K99,'Los1 Berechnung Unterhaltsr'!$C$7:$H$18,3,FALSE)," "))</f>
        <v>0</v>
      </c>
      <c r="P99" s="720" t="str">
        <f t="shared" si="116"/>
        <v xml:space="preserve"> </v>
      </c>
      <c r="Q99" s="720" t="str">
        <f t="shared" si="117"/>
        <v xml:space="preserve"> </v>
      </c>
      <c r="R99" s="718" t="str">
        <f t="shared" si="118"/>
        <v xml:space="preserve"> </v>
      </c>
      <c r="S99" s="851">
        <f>IF(I99=0," ",IF(I99="kR"," ",IF(L99="wt",VLOOKUP(K99,'Los1 Berechnung Unterhaltsr'!$C$7:$H$140,4,FALSE),IF(L99="nB",VLOOKUP(K99,'Los1 Berechnung Unterhaltsr'!$C$7:$H$140,4,FALSE),IF(L99="SoF",VLOOKUP(K99,'Los1 Berechnung Unterhaltsr'!$C$7:$H$140,5,FALSE)," ")))))</f>
        <v>0</v>
      </c>
      <c r="T99" s="718" t="str">
        <f t="shared" si="119"/>
        <v xml:space="preserve"> </v>
      </c>
      <c r="U99" s="718" t="str">
        <f t="shared" si="120"/>
        <v xml:space="preserve"> </v>
      </c>
      <c r="V99" s="721" t="str">
        <f t="shared" si="121"/>
        <v xml:space="preserve"> </v>
      </c>
      <c r="W99" s="847"/>
      <c r="X99" s="462" t="s">
        <v>250</v>
      </c>
      <c r="Y99" s="471"/>
      <c r="Z99" s="462"/>
      <c r="AA99" s="471"/>
      <c r="AB99" s="370"/>
      <c r="AC99" s="370"/>
      <c r="AD99" s="371"/>
      <c r="AE99" s="822" t="s">
        <v>69</v>
      </c>
      <c r="AF99" s="440" t="str">
        <f t="shared" si="122"/>
        <v xml:space="preserve"> </v>
      </c>
      <c r="AG99" s="439" t="str">
        <f t="shared" si="123"/>
        <v xml:space="preserve"> </v>
      </c>
      <c r="AH99" s="27" t="str">
        <f t="shared" si="124"/>
        <v xml:space="preserve"> </v>
      </c>
      <c r="AQ99" s="16"/>
    </row>
    <row r="100" spans="2:43" s="27" customFormat="1" ht="11.25" customHeight="1" x14ac:dyDescent="0.3">
      <c r="B100" s="722">
        <v>88</v>
      </c>
      <c r="C100" s="708" t="s">
        <v>364</v>
      </c>
      <c r="D100" s="841" t="s">
        <v>342</v>
      </c>
      <c r="E100" s="710" t="s">
        <v>430</v>
      </c>
      <c r="F100" s="711" t="s">
        <v>353</v>
      </c>
      <c r="G100" s="723" t="s">
        <v>425</v>
      </c>
      <c r="H100" s="775" t="s">
        <v>489</v>
      </c>
      <c r="I100" s="838">
        <v>3</v>
      </c>
      <c r="J100" s="776">
        <v>4.22</v>
      </c>
      <c r="K100" s="715" t="s">
        <v>217</v>
      </c>
      <c r="L100" s="766" t="s">
        <v>46</v>
      </c>
      <c r="M100" s="717">
        <f>IF(X100="S",VLOOKUP(I100,Häufigkeiten!#REF!,3,FALSE),IF(X100="Ö",VLOOKUP(I100,Häufigkeiten!$C$12:$E$45,3,FALSE),IF(X100="K",VLOOKUP(I100,Häufigkeiten!#REF!,3,FALSE),IF(X100="T",VLOOKUP(I100,Häufigkeiten!#REF!,3,FALSE),IF(X100="B",VLOOKUP(I100,Häufigkeiten!#REF!,3,FALSE),IF(X100="Bü",VLOOKUP(I100,Häufigkeiten!#REF!,3,FALSE),IF(X100="F",VLOOKUP(I100,Häufigkeiten!#REF!,3,FALSE),IF(X100="Fw",VLOOKUP(I100,Häufigkeiten!#REF!,3,FALSE),IF(X100="X"," "," ")))))))))</f>
        <v>156</v>
      </c>
      <c r="N100" s="718">
        <f t="shared" si="115"/>
        <v>658.32</v>
      </c>
      <c r="O100" s="850">
        <f>IF(I100="kR"," ",IF(I100&gt;0,VLOOKUP(K100,'Los1 Berechnung Unterhaltsr'!$C$7:$H$18,3,FALSE)," "))</f>
        <v>0</v>
      </c>
      <c r="P100" s="720" t="str">
        <f t="shared" si="116"/>
        <v xml:space="preserve"> </v>
      </c>
      <c r="Q100" s="720" t="str">
        <f t="shared" si="117"/>
        <v xml:space="preserve"> </v>
      </c>
      <c r="R100" s="718" t="str">
        <f t="shared" si="118"/>
        <v xml:space="preserve"> </v>
      </c>
      <c r="S100" s="851">
        <f>IF(I100=0," ",IF(I100="kR"," ",IF(L100="wt",VLOOKUP(K100,'Los1 Berechnung Unterhaltsr'!$C$7:$H$140,4,FALSE),IF(L100="nB",VLOOKUP(K100,'Los1 Berechnung Unterhaltsr'!$C$7:$H$140,4,FALSE),IF(L100="SoF",VLOOKUP(K100,'Los1 Berechnung Unterhaltsr'!$C$7:$H$140,5,FALSE)," ")))))</f>
        <v>0</v>
      </c>
      <c r="T100" s="718" t="str">
        <f t="shared" si="119"/>
        <v xml:space="preserve"> </v>
      </c>
      <c r="U100" s="718" t="str">
        <f t="shared" si="120"/>
        <v xml:space="preserve"> </v>
      </c>
      <c r="V100" s="721" t="str">
        <f t="shared" si="121"/>
        <v xml:space="preserve"> </v>
      </c>
      <c r="W100" s="847"/>
      <c r="X100" s="462" t="s">
        <v>250</v>
      </c>
      <c r="Y100" s="471"/>
      <c r="Z100" s="462"/>
      <c r="AA100" s="471"/>
      <c r="AB100" s="370"/>
      <c r="AC100" s="370"/>
      <c r="AD100" s="371"/>
      <c r="AE100" s="822" t="s">
        <v>69</v>
      </c>
      <c r="AF100" s="440" t="str">
        <f t="shared" si="122"/>
        <v xml:space="preserve"> </v>
      </c>
      <c r="AG100" s="439" t="str">
        <f t="shared" si="123"/>
        <v xml:space="preserve"> </v>
      </c>
      <c r="AH100" s="27" t="str">
        <f t="shared" si="124"/>
        <v xml:space="preserve"> </v>
      </c>
      <c r="AQ100" s="16"/>
    </row>
    <row r="101" spans="2:43" s="27" customFormat="1" ht="12.45" x14ac:dyDescent="0.3">
      <c r="B101" s="722">
        <v>89</v>
      </c>
      <c r="C101" s="708" t="s">
        <v>364</v>
      </c>
      <c r="D101" s="841" t="s">
        <v>342</v>
      </c>
      <c r="E101" s="710" t="s">
        <v>430</v>
      </c>
      <c r="F101" s="711" t="s">
        <v>354</v>
      </c>
      <c r="G101" s="723" t="s">
        <v>426</v>
      </c>
      <c r="H101" s="775" t="s">
        <v>489</v>
      </c>
      <c r="I101" s="838">
        <v>3</v>
      </c>
      <c r="J101" s="776">
        <v>3.37</v>
      </c>
      <c r="K101" s="715" t="s">
        <v>217</v>
      </c>
      <c r="L101" s="766" t="s">
        <v>46</v>
      </c>
      <c r="M101" s="717">
        <f>IF(X101="S",VLOOKUP(I101,Häufigkeiten!#REF!,3,FALSE),IF(X101="Ö",VLOOKUP(I101,Häufigkeiten!$C$12:$E$45,3,FALSE),IF(X101="K",VLOOKUP(I101,Häufigkeiten!#REF!,3,FALSE),IF(X101="T",VLOOKUP(I101,Häufigkeiten!#REF!,3,FALSE),IF(X101="B",VLOOKUP(I101,Häufigkeiten!#REF!,3,FALSE),IF(X101="Bü",VLOOKUP(I101,Häufigkeiten!#REF!,3,FALSE),IF(X101="F",VLOOKUP(I101,Häufigkeiten!#REF!,3,FALSE),IF(X101="Fw",VLOOKUP(I101,Häufigkeiten!#REF!,3,FALSE),IF(X101="X"," "," ")))))))))</f>
        <v>156</v>
      </c>
      <c r="N101" s="718">
        <f t="shared" si="115"/>
        <v>525.72</v>
      </c>
      <c r="O101" s="850">
        <f>IF(I101="kR"," ",IF(I101&gt;0,VLOOKUP(K101,'Los1 Berechnung Unterhaltsr'!$C$7:$H$18,3,FALSE)," "))</f>
        <v>0</v>
      </c>
      <c r="P101" s="720" t="str">
        <f t="shared" si="116"/>
        <v xml:space="preserve"> </v>
      </c>
      <c r="Q101" s="720" t="str">
        <f t="shared" si="117"/>
        <v xml:space="preserve"> </v>
      </c>
      <c r="R101" s="718" t="str">
        <f t="shared" si="118"/>
        <v xml:space="preserve"> </v>
      </c>
      <c r="S101" s="851">
        <f>IF(I101=0," ",IF(I101="kR"," ",IF(L101="wt",VLOOKUP(K101,'Los1 Berechnung Unterhaltsr'!$C$7:$H$140,4,FALSE),IF(L101="nB",VLOOKUP(K101,'Los1 Berechnung Unterhaltsr'!$C$7:$H$140,4,FALSE),IF(L101="SoF",VLOOKUP(K101,'Los1 Berechnung Unterhaltsr'!$C$7:$H$140,5,FALSE)," ")))))</f>
        <v>0</v>
      </c>
      <c r="T101" s="718" t="str">
        <f t="shared" si="119"/>
        <v xml:space="preserve"> </v>
      </c>
      <c r="U101" s="718" t="str">
        <f t="shared" si="120"/>
        <v xml:space="preserve"> </v>
      </c>
      <c r="V101" s="721" t="str">
        <f t="shared" si="121"/>
        <v xml:space="preserve"> </v>
      </c>
      <c r="W101" s="847"/>
      <c r="X101" s="462" t="s">
        <v>250</v>
      </c>
      <c r="Y101" s="471"/>
      <c r="Z101" s="462"/>
      <c r="AA101" s="471"/>
      <c r="AB101" s="370"/>
      <c r="AC101" s="370"/>
      <c r="AD101" s="371"/>
      <c r="AE101" s="822" t="s">
        <v>69</v>
      </c>
      <c r="AF101" s="440" t="str">
        <f t="shared" si="122"/>
        <v xml:space="preserve"> </v>
      </c>
      <c r="AG101" s="439" t="str">
        <f t="shared" si="123"/>
        <v xml:space="preserve"> </v>
      </c>
      <c r="AH101" s="27" t="str">
        <f t="shared" si="124"/>
        <v xml:space="preserve"> </v>
      </c>
      <c r="AQ101" s="16"/>
    </row>
    <row r="102" spans="2:43" s="27" customFormat="1" ht="11.25" customHeight="1" x14ac:dyDescent="0.3">
      <c r="B102" s="722">
        <v>90</v>
      </c>
      <c r="C102" s="708" t="s">
        <v>364</v>
      </c>
      <c r="D102" s="841" t="s">
        <v>342</v>
      </c>
      <c r="E102" s="710" t="s">
        <v>431</v>
      </c>
      <c r="F102" s="711" t="s">
        <v>355</v>
      </c>
      <c r="G102" s="723" t="s">
        <v>507</v>
      </c>
      <c r="H102" s="775" t="s">
        <v>489</v>
      </c>
      <c r="I102" s="838">
        <v>1</v>
      </c>
      <c r="J102" s="776">
        <v>5.24</v>
      </c>
      <c r="K102" s="715" t="s">
        <v>217</v>
      </c>
      <c r="L102" s="766" t="s">
        <v>46</v>
      </c>
      <c r="M102" s="717">
        <f>IF(X102="S",VLOOKUP(I102,Häufigkeiten!#REF!,3,FALSE),IF(X102="Ö",VLOOKUP(I102,Häufigkeiten!$C$12:$E$45,3,FALSE),IF(X102="K",VLOOKUP(I102,Häufigkeiten!#REF!,3,FALSE),IF(X102="T",VLOOKUP(I102,Häufigkeiten!#REF!,3,FALSE),IF(X102="B",VLOOKUP(I102,Häufigkeiten!#REF!,3,FALSE),IF(X102="Bü",VLOOKUP(I102,Häufigkeiten!#REF!,3,FALSE),IF(X102="F",VLOOKUP(I102,Häufigkeiten!#REF!,3,FALSE),IF(X102="Fw",VLOOKUP(I102,Häufigkeiten!#REF!,3,FALSE),IF(X102="X"," "," ")))))))))</f>
        <v>52</v>
      </c>
      <c r="N102" s="718">
        <f t="shared" si="115"/>
        <v>272.48</v>
      </c>
      <c r="O102" s="850">
        <f>IF(I102="kR"," ",IF(I102&gt;0,VLOOKUP(K102,'Los1 Berechnung Unterhaltsr'!$C$7:$H$18,3,FALSE)," "))</f>
        <v>0</v>
      </c>
      <c r="P102" s="720" t="str">
        <f t="shared" si="116"/>
        <v xml:space="preserve"> </v>
      </c>
      <c r="Q102" s="720" t="str">
        <f t="shared" si="117"/>
        <v xml:space="preserve"> </v>
      </c>
      <c r="R102" s="718" t="str">
        <f t="shared" si="118"/>
        <v xml:space="preserve"> </v>
      </c>
      <c r="S102" s="851">
        <f>IF(I102=0," ",IF(I102="kR"," ",IF(L102="wt",VLOOKUP(K102,'Los1 Berechnung Unterhaltsr'!$C$7:$H$140,4,FALSE),IF(L102="nB",VLOOKUP(K102,'Los1 Berechnung Unterhaltsr'!$C$7:$H$140,4,FALSE),IF(L102="SoF",VLOOKUP(K102,'Los1 Berechnung Unterhaltsr'!$C$7:$H$140,5,FALSE)," ")))))</f>
        <v>0</v>
      </c>
      <c r="T102" s="718" t="str">
        <f t="shared" si="119"/>
        <v xml:space="preserve"> </v>
      </c>
      <c r="U102" s="718" t="str">
        <f t="shared" si="120"/>
        <v xml:space="preserve"> </v>
      </c>
      <c r="V102" s="721" t="str">
        <f t="shared" si="121"/>
        <v xml:space="preserve"> </v>
      </c>
      <c r="W102" s="847"/>
      <c r="X102" s="462" t="s">
        <v>250</v>
      </c>
      <c r="Y102" s="471"/>
      <c r="Z102" s="462"/>
      <c r="AA102" s="471"/>
      <c r="AB102" s="370"/>
      <c r="AC102" s="370"/>
      <c r="AD102" s="371"/>
      <c r="AE102" s="822" t="s">
        <v>69</v>
      </c>
      <c r="AF102" s="440" t="str">
        <f t="shared" si="122"/>
        <v xml:space="preserve"> </v>
      </c>
      <c r="AG102" s="439" t="str">
        <f t="shared" si="123"/>
        <v xml:space="preserve"> </v>
      </c>
      <c r="AH102" s="27" t="str">
        <f t="shared" si="124"/>
        <v xml:space="preserve"> </v>
      </c>
      <c r="AQ102" s="16"/>
    </row>
    <row r="103" spans="2:43" s="27" customFormat="1" ht="11.25" customHeight="1" x14ac:dyDescent="0.3">
      <c r="B103" s="722">
        <v>91</v>
      </c>
      <c r="C103" s="708" t="s">
        <v>364</v>
      </c>
      <c r="D103" s="841" t="s">
        <v>342</v>
      </c>
      <c r="E103" s="710" t="s">
        <v>429</v>
      </c>
      <c r="F103" s="711" t="s">
        <v>356</v>
      </c>
      <c r="G103" s="723" t="s">
        <v>508</v>
      </c>
      <c r="H103" s="775" t="s">
        <v>489</v>
      </c>
      <c r="I103" s="838">
        <v>2</v>
      </c>
      <c r="J103" s="776">
        <v>33.24</v>
      </c>
      <c r="K103" s="715" t="s">
        <v>217</v>
      </c>
      <c r="L103" s="766" t="s">
        <v>46</v>
      </c>
      <c r="M103" s="717">
        <f>IF(X103="S",VLOOKUP(I103,Häufigkeiten!#REF!,3,FALSE),IF(X103="Ö",VLOOKUP(I103,Häufigkeiten!$C$12:$E$45,3,FALSE),IF(X103="K",VLOOKUP(I103,Häufigkeiten!#REF!,3,FALSE),IF(X103="T",VLOOKUP(I103,Häufigkeiten!#REF!,3,FALSE),IF(X103="B",VLOOKUP(I103,Häufigkeiten!#REF!,3,FALSE),IF(X103="Bü",VLOOKUP(I103,Häufigkeiten!#REF!,3,FALSE),IF(X103="F",VLOOKUP(I103,Häufigkeiten!#REF!,3,FALSE),IF(X103="Fw",VLOOKUP(I103,Häufigkeiten!#REF!,3,FALSE),IF(X103="X"," "," ")))))))))</f>
        <v>104</v>
      </c>
      <c r="N103" s="718">
        <f t="shared" si="115"/>
        <v>3456.96</v>
      </c>
      <c r="O103" s="850">
        <f>IF(I103="kR"," ",IF(I103&gt;0,VLOOKUP(K103,'Los1 Berechnung Unterhaltsr'!$C$7:$H$18,3,FALSE)," "))</f>
        <v>0</v>
      </c>
      <c r="P103" s="720" t="str">
        <f t="shared" si="116"/>
        <v xml:space="preserve"> </v>
      </c>
      <c r="Q103" s="720" t="str">
        <f t="shared" si="117"/>
        <v xml:space="preserve"> </v>
      </c>
      <c r="R103" s="718" t="str">
        <f t="shared" si="118"/>
        <v xml:space="preserve"> </v>
      </c>
      <c r="S103" s="851">
        <f>IF(I103=0," ",IF(I103="kR"," ",IF(L103="wt",VLOOKUP(K103,'Los1 Berechnung Unterhaltsr'!$C$7:$H$140,4,FALSE),IF(L103="nB",VLOOKUP(K103,'Los1 Berechnung Unterhaltsr'!$C$7:$H$140,4,FALSE),IF(L103="SoF",VLOOKUP(K103,'Los1 Berechnung Unterhaltsr'!$C$7:$H$140,5,FALSE)," ")))))</f>
        <v>0</v>
      </c>
      <c r="T103" s="718" t="str">
        <f t="shared" si="119"/>
        <v xml:space="preserve"> </v>
      </c>
      <c r="U103" s="718" t="str">
        <f t="shared" si="120"/>
        <v xml:space="preserve"> </v>
      </c>
      <c r="V103" s="721" t="str">
        <f t="shared" si="121"/>
        <v xml:space="preserve"> </v>
      </c>
      <c r="W103" s="847"/>
      <c r="X103" s="462" t="s">
        <v>250</v>
      </c>
      <c r="Y103" s="471"/>
      <c r="Z103" s="462"/>
      <c r="AA103" s="471"/>
      <c r="AB103" s="370"/>
      <c r="AC103" s="370"/>
      <c r="AD103" s="371"/>
      <c r="AE103" s="822" t="s">
        <v>69</v>
      </c>
      <c r="AF103" s="440" t="str">
        <f t="shared" si="122"/>
        <v xml:space="preserve"> </v>
      </c>
      <c r="AG103" s="439" t="str">
        <f t="shared" si="123"/>
        <v xml:space="preserve"> </v>
      </c>
      <c r="AH103" s="27" t="str">
        <f t="shared" si="124"/>
        <v xml:space="preserve"> </v>
      </c>
      <c r="AQ103" s="16"/>
    </row>
    <row r="104" spans="2:43" s="27" customFormat="1" ht="11.25" customHeight="1" x14ac:dyDescent="0.3">
      <c r="B104" s="722">
        <v>92</v>
      </c>
      <c r="C104" s="708" t="s">
        <v>364</v>
      </c>
      <c r="D104" s="841" t="s">
        <v>342</v>
      </c>
      <c r="E104" s="710" t="s">
        <v>429</v>
      </c>
      <c r="F104" s="711" t="s">
        <v>357</v>
      </c>
      <c r="G104" s="723" t="s">
        <v>509</v>
      </c>
      <c r="H104" s="775" t="s">
        <v>489</v>
      </c>
      <c r="I104" s="838">
        <v>1</v>
      </c>
      <c r="J104" s="776">
        <v>78.040000000000006</v>
      </c>
      <c r="K104" s="715" t="s">
        <v>188</v>
      </c>
      <c r="L104" s="766" t="s">
        <v>46</v>
      </c>
      <c r="M104" s="717">
        <f>IF(X104="S",VLOOKUP(I104,Häufigkeiten!#REF!,3,FALSE),IF(X104="Ö",VLOOKUP(I104,Häufigkeiten!$C$12:$E$45,3,FALSE),IF(X104="K",VLOOKUP(I104,Häufigkeiten!#REF!,3,FALSE),IF(X104="T",VLOOKUP(I104,Häufigkeiten!#REF!,3,FALSE),IF(X104="B",VLOOKUP(I104,Häufigkeiten!#REF!,3,FALSE),IF(X104="Bü",VLOOKUP(I104,Häufigkeiten!#REF!,3,FALSE),IF(X104="F",VLOOKUP(I104,Häufigkeiten!#REF!,3,FALSE),IF(X104="Fw",VLOOKUP(I104,Häufigkeiten!#REF!,3,FALSE),IF(X104="X"," "," ")))))))))</f>
        <v>52</v>
      </c>
      <c r="N104" s="718">
        <f t="shared" si="115"/>
        <v>4058.08</v>
      </c>
      <c r="O104" s="850">
        <f>IF(I104="kR"," ",IF(I104&gt;0,VLOOKUP(K104,'Los1 Berechnung Unterhaltsr'!$C$7:$H$18,3,FALSE)," "))</f>
        <v>0</v>
      </c>
      <c r="P104" s="720" t="str">
        <f t="shared" si="116"/>
        <v xml:space="preserve"> </v>
      </c>
      <c r="Q104" s="720" t="str">
        <f t="shared" si="117"/>
        <v xml:space="preserve"> </v>
      </c>
      <c r="R104" s="718" t="str">
        <f t="shared" si="118"/>
        <v xml:space="preserve"> </v>
      </c>
      <c r="S104" s="851">
        <f>IF(I104=0," ",IF(I104="kR"," ",IF(L104="wt",VLOOKUP(K104,'Los1 Berechnung Unterhaltsr'!$C$7:$H$140,4,FALSE),IF(L104="nB",VLOOKUP(K104,'Los1 Berechnung Unterhaltsr'!$C$7:$H$140,4,FALSE),IF(L104="SoF",VLOOKUP(K104,'Los1 Berechnung Unterhaltsr'!$C$7:$H$140,5,FALSE)," ")))))</f>
        <v>0</v>
      </c>
      <c r="T104" s="718" t="str">
        <f t="shared" si="119"/>
        <v xml:space="preserve"> </v>
      </c>
      <c r="U104" s="718" t="str">
        <f t="shared" si="120"/>
        <v xml:space="preserve"> </v>
      </c>
      <c r="V104" s="721" t="str">
        <f t="shared" si="121"/>
        <v xml:space="preserve"> </v>
      </c>
      <c r="W104" s="847"/>
      <c r="X104" s="462" t="s">
        <v>250</v>
      </c>
      <c r="Y104" s="471"/>
      <c r="Z104" s="462"/>
      <c r="AA104" s="471"/>
      <c r="AB104" s="370"/>
      <c r="AC104" s="370"/>
      <c r="AD104" s="371"/>
      <c r="AE104" s="822" t="s">
        <v>69</v>
      </c>
      <c r="AF104" s="440" t="str">
        <f t="shared" si="122"/>
        <v xml:space="preserve"> </v>
      </c>
      <c r="AG104" s="439" t="str">
        <f t="shared" si="123"/>
        <v xml:space="preserve"> </v>
      </c>
      <c r="AH104" s="27" t="str">
        <f t="shared" si="124"/>
        <v xml:space="preserve"> </v>
      </c>
      <c r="AQ104" s="16"/>
    </row>
    <row r="105" spans="2:43" s="27" customFormat="1" ht="11.25" customHeight="1" x14ac:dyDescent="0.15">
      <c r="B105" s="722">
        <v>93</v>
      </c>
      <c r="C105" s="708" t="s">
        <v>364</v>
      </c>
      <c r="D105" s="841" t="s">
        <v>342</v>
      </c>
      <c r="E105" s="710" t="s">
        <v>431</v>
      </c>
      <c r="F105" s="711" t="s">
        <v>358</v>
      </c>
      <c r="G105" s="723" t="s">
        <v>427</v>
      </c>
      <c r="H105" s="775" t="s">
        <v>489</v>
      </c>
      <c r="I105" s="838">
        <v>3</v>
      </c>
      <c r="J105" s="776">
        <v>29.83</v>
      </c>
      <c r="K105" s="715" t="s">
        <v>217</v>
      </c>
      <c r="L105" s="766" t="s">
        <v>46</v>
      </c>
      <c r="M105" s="717">
        <f>IF(X105="S",VLOOKUP(I105,Häufigkeiten!#REF!,3,FALSE),IF(X105="Ö",VLOOKUP(I105,Häufigkeiten!$C$12:$E$45,3,FALSE),IF(X105="K",VLOOKUP(I105,Häufigkeiten!#REF!,3,FALSE),IF(X105="T",VLOOKUP(I105,Häufigkeiten!#REF!,3,FALSE),IF(X105="B",VLOOKUP(I105,Häufigkeiten!#REF!,3,FALSE),IF(X105="Bü",VLOOKUP(I105,Häufigkeiten!#REF!,3,FALSE),IF(X105="F",VLOOKUP(I105,Häufigkeiten!#REF!,3,FALSE),IF(X105="Fw",VLOOKUP(I105,Häufigkeiten!#REF!,3,FALSE),IF(X105="X"," "," ")))))))))</f>
        <v>156</v>
      </c>
      <c r="N105" s="718">
        <f t="shared" si="115"/>
        <v>4653.4799999999996</v>
      </c>
      <c r="O105" s="850">
        <f>IF(I105="kR"," ",IF(I105&gt;0,VLOOKUP(K105,'Los1 Berechnung Unterhaltsr'!$C$7:$H$18,3,FALSE)," "))</f>
        <v>0</v>
      </c>
      <c r="P105" s="720" t="str">
        <f t="shared" si="116"/>
        <v xml:space="preserve"> </v>
      </c>
      <c r="Q105" s="720" t="str">
        <f t="shared" si="117"/>
        <v xml:space="preserve"> </v>
      </c>
      <c r="R105" s="718" t="str">
        <f t="shared" si="118"/>
        <v xml:space="preserve"> </v>
      </c>
      <c r="S105" s="851">
        <f>IF(I105=0," ",IF(I105="kR"," ",IF(L105="wt",VLOOKUP(K105,'Los1 Berechnung Unterhaltsr'!$C$7:$H$140,4,FALSE),IF(L105="nB",VLOOKUP(K105,'Los1 Berechnung Unterhaltsr'!$C$7:$H$140,4,FALSE),IF(L105="SoF",VLOOKUP(K105,'Los1 Berechnung Unterhaltsr'!$C$7:$H$140,5,FALSE)," ")))))</f>
        <v>0</v>
      </c>
      <c r="T105" s="718" t="str">
        <f t="shared" si="119"/>
        <v xml:space="preserve"> </v>
      </c>
      <c r="U105" s="718" t="str">
        <f t="shared" si="120"/>
        <v xml:space="preserve"> </v>
      </c>
      <c r="V105" s="721" t="str">
        <f t="shared" si="121"/>
        <v xml:space="preserve"> </v>
      </c>
      <c r="W105" s="833"/>
      <c r="X105" s="462" t="s">
        <v>250</v>
      </c>
      <c r="Y105" s="471"/>
      <c r="Z105" s="462"/>
      <c r="AA105" s="471"/>
      <c r="AB105" s="370"/>
      <c r="AC105" s="370"/>
      <c r="AD105" s="371"/>
      <c r="AE105" s="822" t="s">
        <v>69</v>
      </c>
      <c r="AF105" s="440" t="str">
        <f t="shared" si="122"/>
        <v xml:space="preserve"> </v>
      </c>
      <c r="AG105" s="439" t="str">
        <f t="shared" si="123"/>
        <v xml:space="preserve"> </v>
      </c>
      <c r="AH105" s="27" t="str">
        <f t="shared" si="124"/>
        <v xml:space="preserve"> </v>
      </c>
      <c r="AQ105" s="16"/>
    </row>
    <row r="106" spans="2:43" s="27" customFormat="1" ht="12.45" x14ac:dyDescent="0.3">
      <c r="B106" s="722">
        <v>94</v>
      </c>
      <c r="C106" s="708" t="s">
        <v>364</v>
      </c>
      <c r="D106" s="841" t="s">
        <v>342</v>
      </c>
      <c r="E106" s="710" t="s">
        <v>429</v>
      </c>
      <c r="F106" s="711" t="s">
        <v>359</v>
      </c>
      <c r="G106" s="819" t="s">
        <v>518</v>
      </c>
      <c r="H106" s="775" t="s">
        <v>489</v>
      </c>
      <c r="I106" s="838">
        <v>1</v>
      </c>
      <c r="J106" s="776">
        <v>32.39</v>
      </c>
      <c r="K106" s="715" t="s">
        <v>217</v>
      </c>
      <c r="L106" s="766" t="s">
        <v>46</v>
      </c>
      <c r="M106" s="717">
        <f>IF(X106="S",VLOOKUP(I106,Häufigkeiten!#REF!,3,FALSE),IF(X106="Ö",VLOOKUP(I106,Häufigkeiten!$C$12:$E$45,3,FALSE),IF(X106="K",VLOOKUP(I106,Häufigkeiten!#REF!,3,FALSE),IF(X106="T",VLOOKUP(I106,Häufigkeiten!#REF!,3,FALSE),IF(X106="B",VLOOKUP(I106,Häufigkeiten!#REF!,3,FALSE),IF(X106="Bü",VLOOKUP(I106,Häufigkeiten!#REF!,3,FALSE),IF(X106="F",VLOOKUP(I106,Häufigkeiten!#REF!,3,FALSE),IF(X106="Fw",VLOOKUP(I106,Häufigkeiten!#REF!,3,FALSE),IF(X106="X"," "," ")))))))))</f>
        <v>52</v>
      </c>
      <c r="N106" s="718">
        <f t="shared" si="115"/>
        <v>1684.28</v>
      </c>
      <c r="O106" s="850">
        <f>IF(I106="kR"," ",IF(I106&gt;0,VLOOKUP(K106,'Los1 Berechnung Unterhaltsr'!$C$7:$H$18,3,FALSE)," "))</f>
        <v>0</v>
      </c>
      <c r="P106" s="720" t="str">
        <f t="shared" si="116"/>
        <v xml:space="preserve"> </v>
      </c>
      <c r="Q106" s="720" t="str">
        <f t="shared" si="117"/>
        <v xml:space="preserve"> </v>
      </c>
      <c r="R106" s="718" t="str">
        <f t="shared" si="118"/>
        <v xml:space="preserve"> </v>
      </c>
      <c r="S106" s="851">
        <f>IF(I106=0," ",IF(I106="kR"," ",IF(L106="wt",VLOOKUP(K106,'Los1 Berechnung Unterhaltsr'!$C$7:$H$140,4,FALSE),IF(L106="nB",VLOOKUP(K106,'Los1 Berechnung Unterhaltsr'!$C$7:$H$140,4,FALSE),IF(L106="SoF",VLOOKUP(K106,'Los1 Berechnung Unterhaltsr'!$C$7:$H$140,5,FALSE)," ")))))</f>
        <v>0</v>
      </c>
      <c r="T106" s="718" t="str">
        <f t="shared" si="119"/>
        <v xml:space="preserve"> </v>
      </c>
      <c r="U106" s="718" t="str">
        <f t="shared" si="120"/>
        <v xml:space="preserve"> </v>
      </c>
      <c r="V106" s="721" t="str">
        <f t="shared" si="121"/>
        <v xml:space="preserve"> </v>
      </c>
      <c r="W106" s="847"/>
      <c r="X106" s="462" t="s">
        <v>250</v>
      </c>
      <c r="Y106" s="471"/>
      <c r="Z106" s="462"/>
      <c r="AA106" s="471"/>
      <c r="AB106" s="370"/>
      <c r="AC106" s="370"/>
      <c r="AD106" s="371"/>
      <c r="AE106" s="822" t="s">
        <v>69</v>
      </c>
      <c r="AF106" s="440" t="str">
        <f t="shared" si="122"/>
        <v xml:space="preserve"> </v>
      </c>
      <c r="AG106" s="439" t="str">
        <f t="shared" si="123"/>
        <v xml:space="preserve"> </v>
      </c>
      <c r="AH106" s="27" t="str">
        <f t="shared" si="124"/>
        <v xml:space="preserve"> </v>
      </c>
      <c r="AQ106" s="16"/>
    </row>
    <row r="107" spans="2:43" s="27" customFormat="1" ht="12.75" customHeight="1" x14ac:dyDescent="0.3">
      <c r="B107" s="722">
        <v>95</v>
      </c>
      <c r="C107" s="708" t="s">
        <v>364</v>
      </c>
      <c r="D107" s="841" t="s">
        <v>342</v>
      </c>
      <c r="E107" s="710" t="s">
        <v>431</v>
      </c>
      <c r="F107" s="711" t="s">
        <v>360</v>
      </c>
      <c r="G107" s="819" t="s">
        <v>519</v>
      </c>
      <c r="H107" s="775" t="s">
        <v>489</v>
      </c>
      <c r="I107" s="838">
        <v>1</v>
      </c>
      <c r="J107" s="776">
        <v>32.299999999999997</v>
      </c>
      <c r="K107" s="715" t="s">
        <v>217</v>
      </c>
      <c r="L107" s="766" t="s">
        <v>46</v>
      </c>
      <c r="M107" s="717">
        <f>IF(X107="S",VLOOKUP(I107,Häufigkeiten!#REF!,3,FALSE),IF(X107="Ö",VLOOKUP(I107,Häufigkeiten!$C$12:$E$45,3,FALSE),IF(X107="K",VLOOKUP(I107,Häufigkeiten!#REF!,3,FALSE),IF(X107="T",VLOOKUP(I107,Häufigkeiten!#REF!,3,FALSE),IF(X107="B",VLOOKUP(I107,Häufigkeiten!#REF!,3,FALSE),IF(X107="Bü",VLOOKUP(I107,Häufigkeiten!#REF!,3,FALSE),IF(X107="F",VLOOKUP(I107,Häufigkeiten!#REF!,3,FALSE),IF(X107="Fw",VLOOKUP(I107,Häufigkeiten!#REF!,3,FALSE),IF(X107="X"," "," ")))))))))</f>
        <v>52</v>
      </c>
      <c r="N107" s="718">
        <f t="shared" si="115"/>
        <v>1679.6</v>
      </c>
      <c r="O107" s="850">
        <f>IF(I107="kR"," ",IF(I107&gt;0,VLOOKUP(K107,'Los1 Berechnung Unterhaltsr'!$C$7:$H$18,3,FALSE)," "))</f>
        <v>0</v>
      </c>
      <c r="P107" s="720" t="str">
        <f t="shared" si="116"/>
        <v xml:space="preserve"> </v>
      </c>
      <c r="Q107" s="720" t="str">
        <f t="shared" si="117"/>
        <v xml:space="preserve"> </v>
      </c>
      <c r="R107" s="718" t="str">
        <f t="shared" si="118"/>
        <v xml:space="preserve"> </v>
      </c>
      <c r="S107" s="851">
        <f>IF(I107=0," ",IF(I107="kR"," ",IF(L107="wt",VLOOKUP(K107,'Los1 Berechnung Unterhaltsr'!$C$7:$H$140,4,FALSE),IF(L107="nB",VLOOKUP(K107,'Los1 Berechnung Unterhaltsr'!$C$7:$H$140,4,FALSE),IF(L107="SoF",VLOOKUP(K107,'Los1 Berechnung Unterhaltsr'!$C$7:$H$140,5,FALSE)," ")))))</f>
        <v>0</v>
      </c>
      <c r="T107" s="718" t="str">
        <f t="shared" si="119"/>
        <v xml:space="preserve"> </v>
      </c>
      <c r="U107" s="718" t="str">
        <f t="shared" si="120"/>
        <v xml:space="preserve"> </v>
      </c>
      <c r="V107" s="721" t="str">
        <f t="shared" si="121"/>
        <v xml:space="preserve"> </v>
      </c>
      <c r="W107" s="847"/>
      <c r="X107" s="462" t="s">
        <v>250</v>
      </c>
      <c r="Y107" s="471"/>
      <c r="Z107" s="462"/>
      <c r="AA107" s="471"/>
      <c r="AB107" s="370"/>
      <c r="AC107" s="370"/>
      <c r="AD107" s="371"/>
      <c r="AE107" s="822" t="s">
        <v>69</v>
      </c>
      <c r="AF107" s="440" t="str">
        <f t="shared" si="122"/>
        <v xml:space="preserve"> </v>
      </c>
      <c r="AG107" s="439" t="str">
        <f t="shared" si="123"/>
        <v xml:space="preserve"> </v>
      </c>
      <c r="AH107" s="27" t="str">
        <f t="shared" si="124"/>
        <v xml:space="preserve"> </v>
      </c>
      <c r="AQ107" s="16"/>
    </row>
    <row r="108" spans="2:43" s="27" customFormat="1" ht="21.75" customHeight="1" x14ac:dyDescent="0.3">
      <c r="B108" s="722">
        <v>96</v>
      </c>
      <c r="C108" s="708" t="s">
        <v>364</v>
      </c>
      <c r="D108" s="841" t="s">
        <v>342</v>
      </c>
      <c r="E108" s="710" t="s">
        <v>431</v>
      </c>
      <c r="F108" s="711" t="s">
        <v>361</v>
      </c>
      <c r="G108" s="819" t="s">
        <v>511</v>
      </c>
      <c r="H108" s="775" t="s">
        <v>489</v>
      </c>
      <c r="I108" s="838">
        <v>1</v>
      </c>
      <c r="J108" s="776">
        <v>38.340000000000003</v>
      </c>
      <c r="K108" s="715" t="s">
        <v>216</v>
      </c>
      <c r="L108" s="766" t="s">
        <v>46</v>
      </c>
      <c r="M108" s="717">
        <f>IF(X108="S",VLOOKUP(I108,Häufigkeiten!#REF!,3,FALSE),IF(X108="Ö",VLOOKUP(I108,Häufigkeiten!$C$12:$E$45,3,FALSE),IF(X108="K",VLOOKUP(I108,Häufigkeiten!#REF!,3,FALSE),IF(X108="T",VLOOKUP(I108,Häufigkeiten!#REF!,3,FALSE),IF(X108="B",VLOOKUP(I108,Häufigkeiten!#REF!,3,FALSE),IF(X108="Bü",VLOOKUP(I108,Häufigkeiten!#REF!,3,FALSE),IF(X108="F",VLOOKUP(I108,Häufigkeiten!#REF!,3,FALSE),IF(X108="Fw",VLOOKUP(I108,Häufigkeiten!#REF!,3,FALSE),IF(X108="X"," "," ")))))))))</f>
        <v>52</v>
      </c>
      <c r="N108" s="718">
        <f t="shared" si="115"/>
        <v>1993.68</v>
      </c>
      <c r="O108" s="850">
        <f>IF(I108="kR"," ",IF(I108&gt;0,VLOOKUP(K108,'Los1 Berechnung Unterhaltsr'!$C$7:$H$18,3,FALSE)," "))</f>
        <v>0</v>
      </c>
      <c r="P108" s="720" t="str">
        <f t="shared" si="116"/>
        <v xml:space="preserve"> </v>
      </c>
      <c r="Q108" s="720" t="str">
        <f t="shared" si="117"/>
        <v xml:space="preserve"> </v>
      </c>
      <c r="R108" s="718" t="str">
        <f t="shared" si="118"/>
        <v xml:space="preserve"> </v>
      </c>
      <c r="S108" s="851">
        <f>IF(I108=0," ",IF(I108="kR"," ",IF(L108="wt",VLOOKUP(K108,'Los1 Berechnung Unterhaltsr'!$C$7:$H$140,4,FALSE),IF(L108="nB",VLOOKUP(K108,'Los1 Berechnung Unterhaltsr'!$C$7:$H$140,4,FALSE),IF(L108="SoF",VLOOKUP(K108,'Los1 Berechnung Unterhaltsr'!$C$7:$H$140,5,FALSE)," ")))))</f>
        <v>0</v>
      </c>
      <c r="T108" s="718" t="str">
        <f t="shared" si="119"/>
        <v xml:space="preserve"> </v>
      </c>
      <c r="U108" s="718" t="str">
        <f t="shared" si="120"/>
        <v xml:space="preserve"> </v>
      </c>
      <c r="V108" s="721" t="str">
        <f t="shared" si="121"/>
        <v xml:space="preserve"> </v>
      </c>
      <c r="W108" s="847"/>
      <c r="X108" s="462" t="s">
        <v>250</v>
      </c>
      <c r="Y108" s="471"/>
      <c r="Z108" s="462"/>
      <c r="AA108" s="471"/>
      <c r="AB108" s="370"/>
      <c r="AC108" s="370"/>
      <c r="AD108" s="371"/>
      <c r="AE108" s="823" t="s">
        <v>69</v>
      </c>
      <c r="AF108" s="440" t="str">
        <f t="shared" si="122"/>
        <v xml:space="preserve"> </v>
      </c>
      <c r="AG108" s="439" t="str">
        <f t="shared" si="123"/>
        <v xml:space="preserve"> </v>
      </c>
      <c r="AH108" s="27" t="str">
        <f t="shared" si="124"/>
        <v xml:space="preserve"> </v>
      </c>
      <c r="AQ108" s="16"/>
    </row>
    <row r="109" spans="2:43" s="27" customFormat="1" ht="20.149999999999999" x14ac:dyDescent="0.15">
      <c r="B109" s="722">
        <v>97</v>
      </c>
      <c r="C109" s="708" t="s">
        <v>364</v>
      </c>
      <c r="D109" s="709" t="s">
        <v>342</v>
      </c>
      <c r="E109" s="710" t="s">
        <v>431</v>
      </c>
      <c r="F109" s="711" t="s">
        <v>362</v>
      </c>
      <c r="G109" s="819" t="s">
        <v>428</v>
      </c>
      <c r="H109" s="775" t="s">
        <v>489</v>
      </c>
      <c r="I109" s="838" t="s">
        <v>251</v>
      </c>
      <c r="J109" s="776">
        <v>72.87</v>
      </c>
      <c r="K109" s="715" t="s">
        <v>146</v>
      </c>
      <c r="L109" s="766" t="s">
        <v>46</v>
      </c>
      <c r="M109" s="717">
        <f>IF(X109="S",VLOOKUP(I109,Häufigkeiten!#REF!,3,FALSE),IF(X109="Ö",VLOOKUP(I109,Häufigkeiten!$C$12:$E$45,3,FALSE),IF(X109="K",VLOOKUP(I109,Häufigkeiten!#REF!,3,FALSE),IF(X109="T",VLOOKUP(I109,Häufigkeiten!#REF!,3,FALSE),IF(X109="B",VLOOKUP(I109,Häufigkeiten!#REF!,3,FALSE),IF(X109="Bü",VLOOKUP(I109,Häufigkeiten!#REF!,3,FALSE),IF(X109="F",VLOOKUP(I109,Häufigkeiten!#REF!,3,FALSE),IF(X109="Fw",VLOOKUP(I109,Häufigkeiten!#REF!,3,FALSE),IF(X109="X"," "," ")))))))))</f>
        <v>1</v>
      </c>
      <c r="N109" s="718">
        <f t="shared" si="115"/>
        <v>72.87</v>
      </c>
      <c r="O109" s="850">
        <f>IF(I109="kR"," ",IF(I109&gt;0,VLOOKUP(K109,'Los1 Berechnung Unterhaltsr'!$C$7:$H$18,3,FALSE)," "))</f>
        <v>0</v>
      </c>
      <c r="P109" s="720" t="str">
        <f t="shared" si="116"/>
        <v xml:space="preserve"> </v>
      </c>
      <c r="Q109" s="720" t="str">
        <f t="shared" si="117"/>
        <v xml:space="preserve"> </v>
      </c>
      <c r="R109" s="718" t="str">
        <f t="shared" si="118"/>
        <v xml:space="preserve"> </v>
      </c>
      <c r="S109" s="851">
        <f>IF(I109=0," ",IF(I109="kR"," ",IF(L109="wt",VLOOKUP(K109,'Los1 Berechnung Unterhaltsr'!$C$7:$H$140,4,FALSE),IF(L109="nB",VLOOKUP(K109,'Los1 Berechnung Unterhaltsr'!$C$7:$H$140,4,FALSE),IF(L109="SoF",VLOOKUP(K109,'Los1 Berechnung Unterhaltsr'!$C$7:$H$140,5,FALSE)," ")))))</f>
        <v>0</v>
      </c>
      <c r="T109" s="718" t="str">
        <f t="shared" si="119"/>
        <v xml:space="preserve"> </v>
      </c>
      <c r="U109" s="718" t="str">
        <f t="shared" si="120"/>
        <v xml:space="preserve"> </v>
      </c>
      <c r="V109" s="721" t="str">
        <f t="shared" si="121"/>
        <v xml:space="preserve"> </v>
      </c>
      <c r="W109" s="849"/>
      <c r="X109" s="462" t="s">
        <v>250</v>
      </c>
      <c r="Y109" s="471"/>
      <c r="Z109" s="462"/>
      <c r="AA109" s="471"/>
      <c r="AB109" s="370"/>
      <c r="AC109" s="370"/>
      <c r="AD109" s="371"/>
      <c r="AE109" s="823" t="s">
        <v>69</v>
      </c>
      <c r="AF109" s="440" t="str">
        <f t="shared" si="122"/>
        <v xml:space="preserve"> </v>
      </c>
      <c r="AG109" s="439" t="str">
        <f t="shared" si="123"/>
        <v xml:space="preserve"> </v>
      </c>
      <c r="AH109" s="27" t="str">
        <f t="shared" si="124"/>
        <v xml:space="preserve"> </v>
      </c>
      <c r="AQ109" s="16"/>
    </row>
    <row r="110" spans="2:43" s="27" customFormat="1" ht="11.25" customHeight="1" x14ac:dyDescent="0.3">
      <c r="B110" s="722">
        <v>98</v>
      </c>
      <c r="C110" s="708"/>
      <c r="D110" s="709"/>
      <c r="E110" s="710"/>
      <c r="F110" s="711"/>
      <c r="G110" s="723"/>
      <c r="H110" s="775"/>
      <c r="I110" s="774"/>
      <c r="J110" s="776"/>
      <c r="K110" s="715"/>
      <c r="L110" s="716" t="str">
        <f>IF(I110&gt;0,VLOOKUP(I110,Häufigkeiten!#REF!,4,FALSE)," ")</f>
        <v xml:space="preserve"> </v>
      </c>
      <c r="M110" s="717" t="str">
        <f>IF(X110="S",VLOOKUP(I110,Häufigkeiten!#REF!,3,FALSE),IF(X110="Ö",VLOOKUP(I110,Häufigkeiten!$C$12:$E$45,3,FALSE),IF(X110="K",VLOOKUP(I110,Häufigkeiten!#REF!,3,FALSE),IF(X110="T",VLOOKUP(I110,Häufigkeiten!#REF!,3,FALSE),IF(X110="B",VLOOKUP(I110,Häufigkeiten!#REF!,3,FALSE),IF(X110="Bü",VLOOKUP(I110,Häufigkeiten!#REF!,3,FALSE),IF(X110="F",VLOOKUP(I110,Häufigkeiten!#REF!,3,FALSE),IF(X110="Fw",VLOOKUP(I110,Häufigkeiten!#REF!,3,FALSE),IF(X110="X"," "," ")))))))))</f>
        <v xml:space="preserve"> </v>
      </c>
      <c r="N110" s="718" t="str">
        <f t="shared" si="115"/>
        <v/>
      </c>
      <c r="O110" s="719" t="str">
        <f>IF(I110="kR"," ",IF(I110&gt;0,VLOOKUP(K110,'Los1 Berechnung Unterhaltsr'!$C$7:$H$18,3,FALSE)," "))</f>
        <v xml:space="preserve"> </v>
      </c>
      <c r="P110" s="720" t="str">
        <f t="shared" si="116"/>
        <v/>
      </c>
      <c r="Q110" s="720" t="str">
        <f t="shared" si="117"/>
        <v/>
      </c>
      <c r="R110" s="718" t="str">
        <f t="shared" si="118"/>
        <v/>
      </c>
      <c r="S110" s="718" t="str">
        <f>IF(I110=0," ",IF(I110="kR"," ",IF(L110="wt",VLOOKUP(K110,'Los1 Berechnung Unterhaltsr'!$C$7:$H$140,4,FALSE),IF(L110="nB",VLOOKUP(K110,'Los1 Berechnung Unterhaltsr'!$C$7:$H$140,4,FALSE),IF(L110="SoF",VLOOKUP(K110,'Los1 Berechnung Unterhaltsr'!$C$7:$H$140,5,FALSE)," ")))))</f>
        <v xml:space="preserve"> </v>
      </c>
      <c r="T110" s="718" t="str">
        <f t="shared" si="119"/>
        <v xml:space="preserve"> </v>
      </c>
      <c r="U110" s="718" t="str">
        <f t="shared" si="120"/>
        <v xml:space="preserve"> </v>
      </c>
      <c r="V110" s="721" t="str">
        <f t="shared" si="121"/>
        <v xml:space="preserve"> </v>
      </c>
      <c r="W110" s="777"/>
      <c r="X110" s="462"/>
      <c r="Y110" s="471"/>
      <c r="Z110" s="462"/>
      <c r="AA110" s="471"/>
      <c r="AB110" s="370"/>
      <c r="AC110" s="370"/>
      <c r="AD110" s="371"/>
      <c r="AE110" s="551"/>
      <c r="AF110" s="440">
        <f t="shared" si="122"/>
        <v>98</v>
      </c>
      <c r="AG110" s="439">
        <f t="shared" si="123"/>
        <v>0</v>
      </c>
      <c r="AH110" s="27">
        <f t="shared" si="124"/>
        <v>0</v>
      </c>
      <c r="AQ110" s="16"/>
    </row>
    <row r="111" spans="2:43" s="27" customFormat="1" ht="11.25" customHeight="1" x14ac:dyDescent="0.15">
      <c r="B111" s="499"/>
      <c r="C111" s="500"/>
      <c r="D111" s="548"/>
      <c r="E111" s="535"/>
      <c r="F111" s="536"/>
      <c r="G111" s="548"/>
      <c r="H111" s="537"/>
      <c r="I111" s="821"/>
      <c r="J111" s="538"/>
      <c r="K111" s="539"/>
      <c r="L111" s="695" t="str">
        <f>IF(I111&gt;0,VLOOKUP(I111,Häufigkeiten!#REF!,4,FALSE)," ")</f>
        <v xml:space="preserve"> </v>
      </c>
      <c r="M111" s="501" t="str">
        <f>IF(X111="S",VLOOKUP(I111,Häufigkeiten!#REF!,3,FALSE),IF(X111="Ö",VLOOKUP(I111,Häufigkeiten!$C$12:$E$45,3,FALSE),IF(X111="K",VLOOKUP(I111,Häufigkeiten!#REF!,3,FALSE),IF(X111="T",VLOOKUP(I111,Häufigkeiten!#REF!,3,FALSE),IF(X111="B",VLOOKUP(I111,Häufigkeiten!#REF!,3,FALSE),IF(X111="Bü",VLOOKUP(I111,Häufigkeiten!#REF!,3,FALSE),IF(X111="F",VLOOKUP(I111,Häufigkeiten!#REF!,3,FALSE),IF(X111="Fw",VLOOKUP(I111,Häufigkeiten!#REF!,3,FALSE),IF(X111="X"," "," ")))))))))</f>
        <v xml:space="preserve"> </v>
      </c>
      <c r="N111" s="502" t="str">
        <f t="shared" ref="N111" si="132">IF(J111&gt;0,ROUND(J111*M111,2),"")</f>
        <v/>
      </c>
      <c r="O111" s="688" t="str">
        <f>IF(I111="kR"," ",IF(I111&gt;0,VLOOKUP(K111,'Los1 Berechnung Unterhaltsr'!$C$7:$H$18,3,FALSE)," "))</f>
        <v xml:space="preserve"> </v>
      </c>
      <c r="P111" s="503" t="str">
        <f t="shared" ref="P111" si="133">IF(I111=0,"",IF(I111="kR","",IF(O111&gt;0,ROUND(J111/O111,4)," ")))</f>
        <v/>
      </c>
      <c r="Q111" s="503" t="str">
        <f t="shared" ref="Q111" si="134">IF(I111=0,"",IF(I111="kR","",IF(J111=0," ",IF(O111&gt;0,ROUND(R111/12,4)," "))))</f>
        <v/>
      </c>
      <c r="R111" s="502" t="str">
        <f t="shared" ref="R111" si="135">IF(I111=0,"",IF(I111="kR","",IF(J111=0," ",IF(O111&gt;0,ROUND(P111*M111,2)," "))))</f>
        <v/>
      </c>
      <c r="S111" s="502" t="str">
        <f>IF(I111=0," ",IF(I111="kR"," ",IF(L111="wt",VLOOKUP(K111,'Los1 Berechnung Unterhaltsr'!$C$7:$H$140,4,FALSE),IF(L111="nB",VLOOKUP(K111,'Los1 Berechnung Unterhaltsr'!$C$7:$H$140,4,FALSE),IF(L111="SoF",VLOOKUP(K111,'Los1 Berechnung Unterhaltsr'!$C$7:$H$140,5,FALSE)," ")))))</f>
        <v xml:space="preserve"> </v>
      </c>
      <c r="T111" s="502" t="str">
        <f t="shared" ref="T111" si="136">IF(I111="kR"," ",IF(I111=0," ",IF(O111=0," ",IF(N111&gt;0,ROUND(P111*S111,2)," "))))</f>
        <v xml:space="preserve"> </v>
      </c>
      <c r="U111" s="502" t="str">
        <f t="shared" ref="U111" si="137">IF(M111=0,"",IF(I111="kR","",IF(J111=0," ",IF(O111&gt;0,ROUND(V111/12,2)," "))))</f>
        <v xml:space="preserve"> </v>
      </c>
      <c r="V111" s="504" t="str">
        <f t="shared" ref="V111" si="138">IF(I111="kR"," ",IF(I111=0," ",IF(O111=0," ",IF(N111&gt;0,ROUND(T111*M111,2)," "))))</f>
        <v xml:space="preserve"> </v>
      </c>
      <c r="W111" s="686"/>
      <c r="X111" s="462"/>
      <c r="Y111" s="471"/>
      <c r="Z111" s="462"/>
      <c r="AA111" s="471"/>
      <c r="AB111" s="370"/>
      <c r="AC111" s="370"/>
      <c r="AD111" s="371"/>
      <c r="AE111" s="551"/>
      <c r="AF111" s="440">
        <f t="shared" ref="AF111" si="139">IF(E111=0,B111," ")</f>
        <v>0</v>
      </c>
      <c r="AG111" s="439">
        <f t="shared" ref="AG111" si="140">IF(E111=0,C111," ")</f>
        <v>0</v>
      </c>
      <c r="AH111" s="27">
        <f t="shared" ref="AH111" si="141">IF(K111=0,E111," ")</f>
        <v>0</v>
      </c>
      <c r="AQ111" s="38"/>
    </row>
    <row r="112" spans="2:43" s="27" customFormat="1" ht="6" x14ac:dyDescent="0.15">
      <c r="B112" s="441"/>
      <c r="C112" s="442"/>
      <c r="D112" s="443"/>
      <c r="E112" s="444"/>
      <c r="F112" s="445"/>
      <c r="G112" s="446"/>
      <c r="H112" s="446"/>
      <c r="I112" s="447"/>
      <c r="J112" s="448"/>
      <c r="K112" s="449"/>
      <c r="L112" s="445"/>
      <c r="M112" s="450"/>
      <c r="N112" s="450"/>
      <c r="O112" s="540" t="str">
        <f>IF(I112="kR"," ",IF(I112&gt;0,VLOOKUP(K112,'Los1 Berechnung Unterhaltsr'!$C$7:$H$18,3,FALSE)," "))</f>
        <v xml:space="preserve"> </v>
      </c>
      <c r="P112" s="457" t="str">
        <f t="shared" ref="P112" si="142">IF(I112=0,"",IF(I112="kR","",IF(O112&gt;0,ROUND(J112/O112,4)," ")))</f>
        <v/>
      </c>
      <c r="Q112" s="457" t="str">
        <f t="shared" ref="Q112" si="143">IF(I112=0,"",IF(I112="kR","",IF(J112=0," ",IF(O112&gt;0,ROUND(R112/12,2)," "))))</f>
        <v/>
      </c>
      <c r="R112" s="450" t="str">
        <f t="shared" ref="R112" si="144">IF(I112=0,"",IF(I112="kR","",IF(J112=0," ",IF(O112&gt;0,ROUND(P112*M112,2)," "))))</f>
        <v/>
      </c>
      <c r="S112" s="450" t="str">
        <f>IF(I112=0," ",IF(I112="kR"," ",IF(L112="wt",VLOOKUP(K112,'Los1 Berechnung Unterhaltsr'!$C$7:$H$140,4,FALSE),IF(L112="nB",VLOOKUP(K112,'Los1 Berechnung Unterhaltsr'!$C$7:$H$140,4,FALSE),IF(L112="SoF",VLOOKUP(K112,'Los1 Berechnung Unterhaltsr'!$C$7:$H$140,5,FALSE)," ")))))</f>
        <v xml:space="preserve"> </v>
      </c>
      <c r="T112" s="450" t="str">
        <f t="shared" ref="T112" si="145">IF(I112="kR"," ",IF(I112=0," ",IF(O112=0," ",IF(N112&gt;0,ROUND(P112*S112,2)," "))))</f>
        <v xml:space="preserve"> </v>
      </c>
      <c r="U112" s="450" t="str">
        <f t="shared" ref="U112" si="146">IF(I112=0,"",IF(I112="kR","",IF(J112=0," ",IF(O112&gt;0,ROUND(V112/12,2)," "))))</f>
        <v/>
      </c>
      <c r="V112" s="507" t="str">
        <f t="shared" ref="V112" si="147">IF(I112="kR"," ",IF(I112=0," ",IF(O112=0," ",IF(N112&gt;0,ROUND(T112*M112,2)," "))))</f>
        <v xml:space="preserve"> </v>
      </c>
      <c r="W112" s="487"/>
      <c r="X112" s="456"/>
      <c r="Y112" s="446"/>
      <c r="Z112" s="456"/>
      <c r="AA112" s="446"/>
      <c r="AB112" s="451"/>
      <c r="AC112" s="451"/>
      <c r="AD112" s="452"/>
      <c r="AE112" s="551"/>
      <c r="AH112" s="27">
        <f t="shared" ref="AH112" si="148">IF(K112=0,E112," ")</f>
        <v>0</v>
      </c>
      <c r="AQ112" s="38"/>
    </row>
    <row r="113" spans="2:257" s="27" customFormat="1" ht="13.5" customHeight="1" x14ac:dyDescent="0.15">
      <c r="B113" s="508"/>
      <c r="C113" s="868" t="s">
        <v>238</v>
      </c>
      <c r="D113" s="869"/>
      <c r="E113" s="869"/>
      <c r="F113" s="869"/>
      <c r="G113" s="870"/>
      <c r="H113" s="509"/>
      <c r="I113" s="510"/>
      <c r="J113" s="511">
        <f ca="1">SUM(J11:J110)-J114</f>
        <v>8205.5200000000059</v>
      </c>
      <c r="K113" s="511"/>
      <c r="L113" s="511"/>
      <c r="M113" s="511"/>
      <c r="N113" s="511">
        <f ca="1">SUM(N11:N110)-N114</f>
        <v>456431.53</v>
      </c>
      <c r="O113" s="511"/>
      <c r="P113" s="511">
        <f>SUM(P11:P110)-P114</f>
        <v>0</v>
      </c>
      <c r="Q113" s="511">
        <f>SUM(Q11:Q110)-Q114</f>
        <v>0</v>
      </c>
      <c r="R113" s="511">
        <f>SUM(R11:R110)-R114</f>
        <v>0</v>
      </c>
      <c r="S113" s="511"/>
      <c r="T113" s="511">
        <f>SUM(T11:T110)-T114</f>
        <v>0</v>
      </c>
      <c r="U113" s="511">
        <f>SUM(U11:U110)-U114</f>
        <v>0</v>
      </c>
      <c r="V113" s="512">
        <f>SUM(V11:V110)-V114</f>
        <v>0</v>
      </c>
      <c r="W113" s="392"/>
      <c r="X113" s="9"/>
      <c r="Y113" s="8"/>
      <c r="Z113" s="9"/>
      <c r="AA113" s="8"/>
      <c r="AB113" s="9"/>
      <c r="AC113" s="9"/>
      <c r="AD113" s="10"/>
      <c r="AE113" s="551"/>
      <c r="AQ113" s="38"/>
    </row>
    <row r="114" spans="2:257" s="27" customFormat="1" ht="12" customHeight="1" x14ac:dyDescent="0.15">
      <c r="B114" s="488"/>
      <c r="C114" s="871" t="s">
        <v>254</v>
      </c>
      <c r="D114" s="872"/>
      <c r="E114" s="872"/>
      <c r="F114" s="872"/>
      <c r="G114" s="873"/>
      <c r="H114" s="489"/>
      <c r="I114" s="668"/>
      <c r="J114" s="669">
        <f ca="1">SUM(J115+J116+J117)</f>
        <v>3533.57</v>
      </c>
      <c r="K114" s="670"/>
      <c r="L114" s="670"/>
      <c r="M114" s="670"/>
      <c r="N114" s="670">
        <f t="shared" ref="N114" ca="1" si="149">SUM(N115+N116+N117)</f>
        <v>634333.24</v>
      </c>
      <c r="O114" s="670"/>
      <c r="P114" s="670"/>
      <c r="Q114" s="670"/>
      <c r="R114" s="670"/>
      <c r="S114" s="670"/>
      <c r="T114" s="670"/>
      <c r="U114" s="670"/>
      <c r="V114" s="671"/>
      <c r="W114" s="392"/>
      <c r="X114" s="9"/>
      <c r="Y114" s="8"/>
      <c r="Z114" s="9"/>
      <c r="AA114" s="8"/>
      <c r="AB114" s="9"/>
      <c r="AC114" s="9"/>
      <c r="AD114" s="10"/>
      <c r="AE114" s="551"/>
      <c r="AQ114" s="38"/>
      <c r="IR114" s="48"/>
      <c r="IS114" s="48"/>
      <c r="IT114" s="48"/>
      <c r="IU114" s="48"/>
      <c r="IV114" s="48"/>
      <c r="IW114" s="48"/>
    </row>
    <row r="115" spans="2:257" s="27" customFormat="1" ht="9" hidden="1" customHeight="1" x14ac:dyDescent="0.15">
      <c r="B115" s="49"/>
      <c r="C115" s="4"/>
      <c r="D115" s="50"/>
      <c r="E115" s="51"/>
      <c r="F115" s="51"/>
      <c r="G115" s="52"/>
      <c r="H115" s="52"/>
      <c r="I115" s="391" t="s">
        <v>58</v>
      </c>
      <c r="J115" s="672">
        <f>SUMIF($I$11:$I$110,$I$115,J11:J110)</f>
        <v>0</v>
      </c>
      <c r="K115" s="673"/>
      <c r="L115" s="674"/>
      <c r="M115" s="675"/>
      <c r="N115" s="676">
        <f>SUMIF($I$11:$I$110,$I$115,N11:N110)</f>
        <v>0</v>
      </c>
      <c r="O115" s="676">
        <f>SUMIF($I$11:$I$110,$I$115,O11:O110)</f>
        <v>0</v>
      </c>
      <c r="P115" s="676"/>
      <c r="Q115" s="676"/>
      <c r="R115" s="676"/>
      <c r="S115" s="676"/>
      <c r="T115" s="676"/>
      <c r="U115" s="676"/>
      <c r="V115" s="677"/>
      <c r="W115" s="392"/>
      <c r="X115" s="9"/>
      <c r="Y115" s="8"/>
      <c r="Z115" s="9"/>
      <c r="AA115" s="8"/>
      <c r="AB115" s="9"/>
      <c r="AC115" s="9"/>
      <c r="AD115" s="10"/>
      <c r="AE115" s="551"/>
      <c r="AQ115" s="38"/>
    </row>
    <row r="116" spans="2:257" s="27" customFormat="1" ht="9" hidden="1" customHeight="1" x14ac:dyDescent="0.15">
      <c r="B116" s="53"/>
      <c r="C116" s="11"/>
      <c r="D116" s="8"/>
      <c r="E116" s="9"/>
      <c r="F116" s="9"/>
      <c r="G116" s="11"/>
      <c r="H116" s="11"/>
      <c r="I116" s="389" t="s">
        <v>47</v>
      </c>
      <c r="J116" s="672">
        <f ca="1">SUMIF($I$11:$I$110,$I$116,J12:J110)</f>
        <v>0</v>
      </c>
      <c r="K116" s="678"/>
      <c r="L116" s="678"/>
      <c r="M116" s="678"/>
      <c r="N116" s="679">
        <f ca="1">SUMIF($I$11:$I$110,$I$116,N12:N110)</f>
        <v>0</v>
      </c>
      <c r="O116" s="679">
        <f ca="1">SUMIF($I$11:$I$110,$I$116,O12:O110)</f>
        <v>0</v>
      </c>
      <c r="P116" s="679"/>
      <c r="Q116" s="679"/>
      <c r="R116" s="679"/>
      <c r="S116" s="679"/>
      <c r="T116" s="679"/>
      <c r="U116" s="679"/>
      <c r="V116" s="680"/>
      <c r="W116" s="392"/>
      <c r="X116" s="9"/>
      <c r="Y116" s="8"/>
      <c r="Z116" s="9"/>
      <c r="AA116" s="8"/>
      <c r="AB116" s="9"/>
      <c r="AC116" s="9"/>
      <c r="AD116" s="10"/>
      <c r="AE116" s="551"/>
      <c r="AQ116" s="38"/>
      <c r="IR116" s="11"/>
      <c r="IS116" s="11"/>
      <c r="IT116" s="11"/>
      <c r="IU116" s="11"/>
      <c r="IV116" s="11"/>
      <c r="IW116" s="11"/>
    </row>
    <row r="117" spans="2:257" s="27" customFormat="1" ht="9" customHeight="1" x14ac:dyDescent="0.15">
      <c r="B117" s="53"/>
      <c r="C117" s="11"/>
      <c r="D117" s="8"/>
      <c r="E117" s="9"/>
      <c r="F117" s="9"/>
      <c r="G117" s="11"/>
      <c r="H117" s="11"/>
      <c r="I117" s="389" t="s">
        <v>70</v>
      </c>
      <c r="J117" s="672">
        <f ca="1">SUMIF($I$11:$I$111,$I$117,J14:J113)</f>
        <v>3533.57</v>
      </c>
      <c r="K117" s="681"/>
      <c r="L117" s="681"/>
      <c r="M117" s="681"/>
      <c r="N117" s="682">
        <f ca="1">SUMIF($I$11:$I$111,$I$117,N14:N113)</f>
        <v>634333.24</v>
      </c>
      <c r="O117" s="682"/>
      <c r="P117" s="682"/>
      <c r="Q117" s="682"/>
      <c r="R117" s="682"/>
      <c r="S117" s="682"/>
      <c r="T117" s="682"/>
      <c r="U117" s="682"/>
      <c r="V117" s="683"/>
      <c r="W117" s="392"/>
      <c r="X117" s="9"/>
      <c r="Y117" s="8"/>
      <c r="Z117" s="9"/>
      <c r="AA117" s="8"/>
      <c r="AB117" s="9"/>
      <c r="AC117" s="9"/>
      <c r="AD117" s="10"/>
      <c r="AE117" s="551"/>
      <c r="AQ117" s="38"/>
      <c r="IR117" s="11"/>
      <c r="IS117" s="11"/>
      <c r="IT117" s="11"/>
      <c r="IU117" s="11"/>
      <c r="IV117" s="11"/>
      <c r="IW117" s="11"/>
    </row>
    <row r="118" spans="2:257" s="27" customFormat="1" ht="11.25" customHeight="1" x14ac:dyDescent="0.15">
      <c r="B118" s="53"/>
      <c r="C118" s="11"/>
      <c r="D118" s="8"/>
      <c r="E118" s="9"/>
      <c r="F118" s="9"/>
      <c r="G118" s="11"/>
      <c r="H118" s="11"/>
      <c r="I118" s="389"/>
      <c r="J118" s="55"/>
      <c r="K118" s="11"/>
      <c r="L118" s="11"/>
      <c r="M118" s="11"/>
      <c r="N118" s="56"/>
      <c r="O118" s="57"/>
      <c r="P118" s="57"/>
      <c r="Q118" s="57"/>
      <c r="R118" s="56"/>
      <c r="S118" s="860"/>
      <c r="T118" s="860"/>
      <c r="U118" s="860"/>
      <c r="V118" s="56"/>
      <c r="W118" s="392"/>
      <c r="X118" s="9"/>
      <c r="Y118" s="8"/>
      <c r="Z118" s="9"/>
      <c r="AA118" s="8"/>
      <c r="AB118" s="9"/>
      <c r="AC118" s="9"/>
      <c r="AD118" s="10"/>
      <c r="AE118" s="551"/>
      <c r="AQ118" s="38"/>
      <c r="IR118" s="11"/>
      <c r="IS118" s="11"/>
      <c r="IT118" s="11"/>
      <c r="IU118" s="11"/>
      <c r="IV118" s="11"/>
      <c r="IW118" s="11"/>
    </row>
    <row r="119" spans="2:257" s="27" customFormat="1" ht="12.75" customHeight="1" x14ac:dyDescent="0.15">
      <c r="B119" s="58"/>
      <c r="C119" s="11"/>
      <c r="D119" s="8"/>
      <c r="E119" s="9"/>
      <c r="F119" s="9"/>
      <c r="G119" s="11"/>
      <c r="H119" s="11"/>
      <c r="I119" s="389"/>
      <c r="J119" s="55"/>
      <c r="K119" s="11"/>
      <c r="L119" s="11"/>
      <c r="M119" s="11"/>
      <c r="N119" s="11"/>
      <c r="O119" s="11"/>
      <c r="P119" s="11"/>
      <c r="Q119" s="11"/>
      <c r="R119" s="11"/>
      <c r="S119" s="11"/>
      <c r="T119" s="11"/>
      <c r="U119" s="11"/>
      <c r="V119" s="11"/>
      <c r="W119" s="392"/>
      <c r="X119" s="9"/>
      <c r="Y119" s="8"/>
      <c r="Z119" s="9"/>
      <c r="AA119" s="8"/>
      <c r="AB119" s="9"/>
      <c r="AC119" s="9"/>
      <c r="AD119" s="10"/>
      <c r="AE119" s="551"/>
      <c r="AQ119" s="38"/>
      <c r="IR119" s="11"/>
      <c r="IS119" s="11"/>
      <c r="IT119" s="11"/>
      <c r="IU119" s="11"/>
      <c r="IV119" s="11"/>
      <c r="IW119" s="11"/>
    </row>
    <row r="120" spans="2:257" s="27" customFormat="1" ht="6" x14ac:dyDescent="0.15">
      <c r="B120" s="58"/>
      <c r="C120" s="11"/>
      <c r="D120" s="8"/>
      <c r="E120" s="9"/>
      <c r="F120" s="9"/>
      <c r="G120" s="11"/>
      <c r="H120" s="11"/>
      <c r="I120" s="389"/>
      <c r="J120" s="55"/>
      <c r="K120" s="59"/>
      <c r="L120" s="59"/>
      <c r="M120" s="59"/>
      <c r="N120" s="59"/>
      <c r="O120" s="59"/>
      <c r="P120" s="59"/>
      <c r="Q120" s="59"/>
      <c r="R120" s="59"/>
      <c r="S120" s="11"/>
      <c r="T120" s="11"/>
      <c r="U120" s="11"/>
      <c r="V120" s="11"/>
      <c r="W120" s="392"/>
      <c r="X120" s="9"/>
      <c r="Y120" s="8"/>
      <c r="Z120" s="9"/>
      <c r="AA120" s="8"/>
      <c r="AB120" s="9"/>
      <c r="AC120" s="9"/>
      <c r="AD120" s="10"/>
      <c r="AE120" s="551"/>
      <c r="AQ120" s="38"/>
      <c r="IR120" s="11"/>
      <c r="IS120" s="11"/>
      <c r="IT120" s="11"/>
      <c r="IU120" s="11"/>
      <c r="IV120" s="11"/>
      <c r="IW120" s="11"/>
    </row>
    <row r="121" spans="2:257" s="27" customFormat="1" hidden="1" x14ac:dyDescent="0.15">
      <c r="B121" s="5"/>
      <c r="C121" s="2"/>
      <c r="D121" s="6"/>
      <c r="E121" s="3"/>
      <c r="F121" s="3"/>
      <c r="G121" s="2"/>
      <c r="H121" s="2"/>
      <c r="I121" s="390"/>
      <c r="J121" s="81"/>
      <c r="K121" s="2"/>
      <c r="L121" s="2"/>
      <c r="M121" s="2"/>
      <c r="N121" s="2"/>
      <c r="O121" s="2"/>
      <c r="P121" s="2"/>
      <c r="Q121" s="2"/>
      <c r="R121" s="2"/>
      <c r="S121" s="2"/>
      <c r="T121" s="2"/>
      <c r="U121" s="2"/>
      <c r="V121" s="2"/>
      <c r="W121" s="392"/>
      <c r="X121" s="9"/>
      <c r="Y121" s="8"/>
      <c r="Z121" s="9"/>
      <c r="AA121" s="8"/>
      <c r="AB121" s="9"/>
      <c r="AC121" s="9"/>
      <c r="AD121" s="10"/>
      <c r="AE121" s="551"/>
      <c r="AQ121" s="38"/>
      <c r="IR121" s="2"/>
      <c r="IS121" s="2"/>
      <c r="IT121" s="2"/>
      <c r="IU121" s="2"/>
      <c r="IV121" s="2"/>
      <c r="IW121" s="2"/>
    </row>
    <row r="122" spans="2:257" s="27" customFormat="1" ht="11.25" hidden="1" customHeight="1" x14ac:dyDescent="0.3">
      <c r="B122" s="722">
        <v>212</v>
      </c>
      <c r="C122" s="708" t="s">
        <v>242</v>
      </c>
      <c r="D122" s="709"/>
      <c r="E122" s="710" t="s">
        <v>243</v>
      </c>
      <c r="F122" s="726" t="s">
        <v>244</v>
      </c>
      <c r="G122" s="723" t="s">
        <v>245</v>
      </c>
      <c r="H122" s="712" t="s">
        <v>252</v>
      </c>
      <c r="I122" s="713">
        <v>5</v>
      </c>
      <c r="J122" s="714">
        <v>30.79</v>
      </c>
      <c r="K122" s="715" t="s">
        <v>216</v>
      </c>
      <c r="L122" s="716" t="e">
        <f>IF(I122&gt;0,VLOOKUP(I122,Häufigkeiten!#REF!,4,FALSE)," ")</f>
        <v>#REF!</v>
      </c>
      <c r="M122" s="717">
        <f>IF(X122="S",VLOOKUP(I122,Häufigkeiten!#REF!,3,FALSE),IF(X122="Ö",VLOOKUP(I122,Häufigkeiten!$C$12:$E$45,3,FALSE),IF(X122="K",VLOOKUP(I122,Häufigkeiten!#REF!,3,FALSE),IF(X122="T",VLOOKUP(I122,Häufigkeiten!#REF!,3,FALSE),IF(X122="B",VLOOKUP(I122,Häufigkeiten!#REF!,3,FALSE),IF(X122="Bü",VLOOKUP(I122,Häufigkeiten!#REF!,3,FALSE),IF(X122="F",VLOOKUP(I122,Häufigkeiten!#REF!,3,FALSE),IF(X122="Fw",VLOOKUP(I122,Häufigkeiten!#REF!,3,FALSE),IF(X122="X"," "," ")))))))))</f>
        <v>250</v>
      </c>
      <c r="N122" s="718"/>
      <c r="O122" s="724">
        <f>IF(I122="kR"," ",IF(I122&gt;0,VLOOKUP(K122,'Los1 Berechnung Unterhaltsr'!$C$7:$H$18,3,FALSE)," "))</f>
        <v>0</v>
      </c>
      <c r="P122" s="720" t="str">
        <f t="shared" ref="P122" si="150">IF(I122=0,"",IF(I122="kR","",IF(O122&gt;0,ROUND(J122/O122,4)," ")))</f>
        <v xml:space="preserve"> </v>
      </c>
      <c r="Q122" s="720" t="str">
        <f t="shared" ref="Q122" si="151">IF(I122=0,"",IF(I122="kR","",IF(J122=0," ",IF(O122&gt;0,ROUND(R122/12,4)," "))))</f>
        <v xml:space="preserve"> </v>
      </c>
      <c r="R122" s="718" t="str">
        <f t="shared" ref="R122" si="152">IF(I122=0,"",IF(I122="kR","",IF(J122=0," ",IF(O122&gt;0,ROUND(P122*M122,2)," "))))</f>
        <v xml:space="preserve"> </v>
      </c>
      <c r="S122" s="725" t="e">
        <f>IF(I122=0," ",IF(I122="kR"," ",IF(L122="wt",VLOOKUP(K122,'Los1 Berechnung Unterhaltsr'!$C$7:$H$140,4,FALSE),IF(L122="nB",VLOOKUP(K122,'Los1 Berechnung Unterhaltsr'!$C$7:$H$140,4,FALSE),IF(L122="SoF",VLOOKUP(K122,'Los1 Berechnung Unterhaltsr'!$C$7:$H$140,5,FALSE)," ")))))</f>
        <v>#REF!</v>
      </c>
      <c r="T122" s="718" t="str">
        <f t="shared" ref="T122" si="153">IF(I122="kR"," ",IF(I122=0," ",IF(O122=0," ",IF(N122&gt;0,ROUND(P122*S122,2)," "))))</f>
        <v xml:space="preserve"> </v>
      </c>
      <c r="U122" s="718" t="str">
        <f t="shared" ref="U122" si="154">IF(M122=0,"",IF(I122="kR","",IF(J122=0," ",IF(O122&gt;0,ROUND(V122/12,2)," "))))</f>
        <v xml:space="preserve"> </v>
      </c>
      <c r="V122" s="721" t="str">
        <f t="shared" ref="V122" si="155">IF(I122="kR"," ",IF(I122=0," ",IF(O122=0," ",IF(N122&gt;0,ROUND(T122*M122,2)," "))))</f>
        <v xml:space="preserve"> </v>
      </c>
      <c r="W122" s="554"/>
      <c r="X122" s="462" t="s">
        <v>250</v>
      </c>
      <c r="Y122" s="471"/>
      <c r="Z122" s="462"/>
      <c r="AA122" s="471"/>
      <c r="AB122" s="370"/>
      <c r="AC122" s="370"/>
      <c r="AD122" s="371"/>
      <c r="AE122" s="551"/>
      <c r="AF122" s="440" t="str">
        <f t="shared" ref="AF122" si="156">IF(E122=0,B122," ")</f>
        <v xml:space="preserve"> </v>
      </c>
      <c r="AG122" s="439" t="str">
        <f t="shared" ref="AG122" si="157">IF(E122=0,C122," ")</f>
        <v xml:space="preserve"> </v>
      </c>
      <c r="AH122" s="27" t="str">
        <f t="shared" ref="AH122" si="158">IF(K122=0,E122," ")</f>
        <v xml:space="preserve"> </v>
      </c>
      <c r="AQ122" s="16"/>
    </row>
    <row r="123" spans="2:257" s="27" customFormat="1" hidden="1" x14ac:dyDescent="0.15">
      <c r="B123" s="5"/>
      <c r="C123" s="2" t="s">
        <v>150</v>
      </c>
      <c r="D123" s="6"/>
      <c r="E123" s="3"/>
      <c r="F123" s="3"/>
      <c r="G123" s="2"/>
      <c r="H123" s="2"/>
      <c r="I123" s="390"/>
      <c r="J123" s="81"/>
      <c r="K123" s="2"/>
      <c r="L123" s="2"/>
      <c r="M123" s="2"/>
      <c r="N123" s="2"/>
      <c r="O123" s="2"/>
      <c r="P123" s="2"/>
      <c r="Q123" s="2"/>
      <c r="R123" s="2"/>
      <c r="S123" s="2"/>
      <c r="T123" s="2"/>
      <c r="U123" s="2" t="s">
        <v>150</v>
      </c>
      <c r="V123" s="2"/>
      <c r="W123" s="392"/>
      <c r="X123" s="9"/>
      <c r="Y123" s="8"/>
      <c r="Z123" s="9"/>
      <c r="AA123" s="8"/>
      <c r="AB123" s="9"/>
      <c r="AC123" s="9"/>
      <c r="AD123" s="10"/>
      <c r="AE123" s="551"/>
      <c r="AQ123" s="38"/>
      <c r="IR123" s="2"/>
      <c r="IS123" s="2"/>
      <c r="IT123" s="2"/>
      <c r="IU123" s="2"/>
      <c r="IV123" s="2"/>
      <c r="IW123" s="2"/>
    </row>
    <row r="124" spans="2:257" s="27" customFormat="1" ht="11.25" hidden="1" customHeight="1" x14ac:dyDescent="0.3">
      <c r="B124" s="722">
        <v>216</v>
      </c>
      <c r="C124" s="708"/>
      <c r="D124" s="709"/>
      <c r="E124" s="709" t="s">
        <v>246</v>
      </c>
      <c r="F124" s="711"/>
      <c r="G124" s="709"/>
      <c r="H124" s="712"/>
      <c r="I124" s="713" t="s">
        <v>57</v>
      </c>
      <c r="J124" s="714">
        <v>90</v>
      </c>
      <c r="K124" s="715" t="s">
        <v>71</v>
      </c>
      <c r="L124" s="716" t="s">
        <v>253</v>
      </c>
      <c r="M124" s="717">
        <v>2</v>
      </c>
      <c r="N124" s="718"/>
      <c r="O124" s="719"/>
      <c r="P124" s="720">
        <v>8</v>
      </c>
      <c r="Q124" s="720">
        <f>SUM(R124/12)</f>
        <v>1.3333333333333333</v>
      </c>
      <c r="R124" s="718">
        <f>SUM(M124*P124)</f>
        <v>16</v>
      </c>
      <c r="S124" s="718"/>
      <c r="T124" s="725"/>
      <c r="U124" s="718">
        <f>SUM(V124/12)</f>
        <v>0</v>
      </c>
      <c r="V124" s="721">
        <f>SUM(T124*R124)</f>
        <v>0</v>
      </c>
      <c r="W124" s="554"/>
      <c r="X124" s="462" t="s">
        <v>250</v>
      </c>
      <c r="Y124" s="471"/>
      <c r="Z124" s="462"/>
      <c r="AA124" s="471"/>
      <c r="AB124" s="370"/>
      <c r="AC124" s="370"/>
      <c r="AD124" s="371"/>
      <c r="AE124" s="551"/>
      <c r="AF124" s="440" t="str">
        <f t="shared" ref="AF124" si="159">IF(E124=0,B124," ")</f>
        <v xml:space="preserve"> </v>
      </c>
      <c r="AG124" s="439" t="str">
        <f t="shared" ref="AG124" si="160">IF(E124=0,C124," ")</f>
        <v xml:space="preserve"> </v>
      </c>
      <c r="AH124" s="27" t="str">
        <f t="shared" ref="AH124" si="161">IF(K124=0,E124," ")</f>
        <v xml:space="preserve"> </v>
      </c>
      <c r="AQ124" s="16"/>
    </row>
    <row r="125" spans="2:257" s="27" customFormat="1" hidden="1" x14ac:dyDescent="0.15">
      <c r="B125" s="5"/>
      <c r="C125" s="2"/>
      <c r="D125" s="6"/>
      <c r="E125" s="3"/>
      <c r="F125" s="3"/>
      <c r="G125" s="2"/>
      <c r="H125" s="2"/>
      <c r="I125" s="390"/>
      <c r="J125" s="81"/>
      <c r="K125" s="2"/>
      <c r="L125" s="2"/>
      <c r="M125" s="2"/>
      <c r="N125" s="2"/>
      <c r="O125" s="2"/>
      <c r="P125" s="2"/>
      <c r="Q125" s="2"/>
      <c r="R125" s="2"/>
      <c r="S125" s="2"/>
      <c r="T125" s="2"/>
      <c r="U125" s="2"/>
      <c r="V125" s="2"/>
      <c r="W125" s="392"/>
      <c r="X125" s="9"/>
      <c r="Y125" s="8"/>
      <c r="Z125" s="9"/>
      <c r="AA125" s="8"/>
      <c r="AB125" s="9"/>
      <c r="AC125" s="9"/>
      <c r="AD125" s="10"/>
      <c r="AE125" s="551"/>
      <c r="AQ125" s="38"/>
      <c r="IR125" s="2"/>
      <c r="IS125" s="2"/>
      <c r="IT125" s="2"/>
      <c r="IU125" s="2"/>
      <c r="IV125" s="2"/>
      <c r="IW125" s="2"/>
    </row>
    <row r="126" spans="2:257" s="27" customFormat="1" x14ac:dyDescent="0.15">
      <c r="B126" s="5"/>
      <c r="C126" s="2"/>
      <c r="D126" s="6"/>
      <c r="E126" s="3"/>
      <c r="F126" s="3"/>
      <c r="G126" s="2"/>
      <c r="H126" s="2"/>
      <c r="I126" s="390"/>
      <c r="J126" s="81"/>
      <c r="K126" s="2"/>
      <c r="L126" s="2"/>
      <c r="M126" s="2"/>
      <c r="N126" s="2"/>
      <c r="O126" s="2"/>
      <c r="P126" s="2"/>
      <c r="Q126" s="2"/>
      <c r="R126" s="2"/>
      <c r="S126" s="2"/>
      <c r="T126" s="2"/>
      <c r="U126" s="2"/>
      <c r="V126" s="2"/>
      <c r="W126" s="392"/>
      <c r="X126" s="9"/>
      <c r="Y126" s="8"/>
      <c r="Z126" s="9"/>
      <c r="AA126" s="8"/>
      <c r="AB126" s="9"/>
      <c r="AC126" s="9"/>
      <c r="AD126" s="10"/>
      <c r="AE126" s="551"/>
      <c r="AQ126" s="38"/>
      <c r="IR126" s="2"/>
      <c r="IS126" s="2"/>
      <c r="IT126" s="2"/>
      <c r="IU126" s="2"/>
      <c r="IV126" s="2"/>
      <c r="IW126" s="2"/>
    </row>
    <row r="127" spans="2:257" s="27" customFormat="1" x14ac:dyDescent="0.15">
      <c r="B127" s="5"/>
      <c r="C127" s="2"/>
      <c r="D127" s="6"/>
      <c r="E127" s="3"/>
      <c r="F127" s="3"/>
      <c r="G127" s="2"/>
      <c r="H127" s="2"/>
      <c r="I127" s="390"/>
      <c r="J127" s="81"/>
      <c r="K127" s="2"/>
      <c r="L127" s="2"/>
      <c r="M127" s="2"/>
      <c r="N127" s="2"/>
      <c r="O127" s="2"/>
      <c r="P127" s="2"/>
      <c r="Q127" s="2"/>
      <c r="R127" s="2"/>
      <c r="S127" s="2"/>
      <c r="T127" s="2"/>
      <c r="U127" s="2"/>
      <c r="V127" s="2"/>
      <c r="W127" s="392"/>
      <c r="X127" s="9"/>
      <c r="Y127" s="8"/>
      <c r="Z127" s="9"/>
      <c r="AA127" s="8"/>
      <c r="AB127" s="9"/>
      <c r="AC127" s="9"/>
      <c r="AD127" s="10"/>
      <c r="AE127" s="551"/>
      <c r="AQ127" s="38"/>
      <c r="IR127" s="2"/>
      <c r="IS127" s="2"/>
      <c r="IT127" s="2"/>
      <c r="IU127" s="2"/>
      <c r="IV127" s="2"/>
      <c r="IW127" s="2"/>
    </row>
    <row r="128" spans="2:257" s="27" customFormat="1" x14ac:dyDescent="0.15">
      <c r="B128" s="5"/>
      <c r="C128" s="2"/>
      <c r="D128" s="6"/>
      <c r="E128" s="3"/>
      <c r="F128" s="3"/>
      <c r="G128" s="2"/>
      <c r="H128" s="2"/>
      <c r="I128" s="390"/>
      <c r="J128" s="81"/>
      <c r="K128" s="2"/>
      <c r="L128" s="2"/>
      <c r="M128" s="2"/>
      <c r="N128" s="2"/>
      <c r="O128" s="2"/>
      <c r="P128" s="2"/>
      <c r="Q128" s="2"/>
      <c r="R128" s="2"/>
      <c r="S128" s="2"/>
      <c r="T128" s="2"/>
      <c r="U128" s="2"/>
      <c r="V128" s="2"/>
      <c r="W128" s="392"/>
      <c r="X128" s="9"/>
      <c r="Y128" s="8"/>
      <c r="Z128" s="9"/>
      <c r="AA128" s="8"/>
      <c r="AB128" s="9"/>
      <c r="AC128" s="9"/>
      <c r="AD128" s="10"/>
      <c r="AE128" s="551"/>
      <c r="AQ128" s="38"/>
      <c r="IR128" s="2"/>
      <c r="IS128" s="2"/>
      <c r="IT128" s="2"/>
      <c r="IU128" s="2"/>
      <c r="IV128" s="2"/>
      <c r="IW128" s="2"/>
    </row>
    <row r="129" spans="2:257" s="27" customFormat="1" x14ac:dyDescent="0.15">
      <c r="B129" s="5"/>
      <c r="C129" s="2"/>
      <c r="D129" s="6"/>
      <c r="E129" s="3"/>
      <c r="F129" s="3"/>
      <c r="G129" s="2"/>
      <c r="H129" s="2"/>
      <c r="I129" s="390"/>
      <c r="J129" s="81"/>
      <c r="K129" s="2"/>
      <c r="L129" s="2"/>
      <c r="M129" s="2"/>
      <c r="N129" s="2"/>
      <c r="O129" s="2"/>
      <c r="P129" s="2"/>
      <c r="Q129" s="2"/>
      <c r="R129" s="2"/>
      <c r="S129" s="2"/>
      <c r="T129" s="2"/>
      <c r="U129" s="2"/>
      <c r="V129" s="2"/>
      <c r="W129" s="392"/>
      <c r="X129" s="9"/>
      <c r="Y129" s="8"/>
      <c r="Z129" s="9"/>
      <c r="AA129" s="8"/>
      <c r="AB129" s="9"/>
      <c r="AC129" s="9"/>
      <c r="AD129" s="10"/>
      <c r="AE129" s="551"/>
      <c r="AQ129" s="38"/>
      <c r="IR129" s="2"/>
      <c r="IS129" s="2"/>
      <c r="IT129" s="2"/>
      <c r="IU129" s="2"/>
      <c r="IV129" s="2"/>
      <c r="IW129" s="2"/>
    </row>
    <row r="130" spans="2:257" s="27" customFormat="1" x14ac:dyDescent="0.15">
      <c r="B130" s="5"/>
      <c r="C130" s="2"/>
      <c r="D130" s="6"/>
      <c r="E130" s="3"/>
      <c r="F130" s="3"/>
      <c r="G130" s="2"/>
      <c r="H130" s="2"/>
      <c r="I130" s="390"/>
      <c r="J130" s="81"/>
      <c r="K130" s="2"/>
      <c r="L130" s="2"/>
      <c r="M130" s="2"/>
      <c r="N130" s="2"/>
      <c r="O130" s="2" t="s">
        <v>150</v>
      </c>
      <c r="P130" s="2"/>
      <c r="Q130" s="2"/>
      <c r="R130" s="2"/>
      <c r="S130" s="2"/>
      <c r="T130" s="2"/>
      <c r="U130" s="2"/>
      <c r="V130" s="2"/>
      <c r="W130" s="392"/>
      <c r="X130" s="9"/>
      <c r="Y130" s="8"/>
      <c r="Z130" s="9"/>
      <c r="AA130" s="8"/>
      <c r="AB130" s="9"/>
      <c r="AC130" s="9"/>
      <c r="AD130" s="10"/>
      <c r="AE130" s="551"/>
      <c r="AQ130" s="38"/>
      <c r="IR130" s="2"/>
      <c r="IS130" s="2"/>
      <c r="IT130" s="2"/>
      <c r="IU130" s="2"/>
      <c r="IV130" s="2"/>
      <c r="IW130" s="2"/>
    </row>
    <row r="131" spans="2:257" s="27" customFormat="1" x14ac:dyDescent="0.15">
      <c r="B131" s="5"/>
      <c r="C131" s="2"/>
      <c r="D131" s="6"/>
      <c r="E131" s="3"/>
      <c r="F131" s="3"/>
      <c r="G131" s="2"/>
      <c r="H131" s="2"/>
      <c r="I131" s="390"/>
      <c r="J131" s="81"/>
      <c r="K131" s="2"/>
      <c r="L131" s="2"/>
      <c r="M131" s="2"/>
      <c r="N131" s="2"/>
      <c r="O131" s="2"/>
      <c r="P131" s="2"/>
      <c r="Q131" s="2"/>
      <c r="R131" s="2"/>
      <c r="S131" s="2"/>
      <c r="T131" s="2"/>
      <c r="U131" s="2"/>
      <c r="V131" s="2"/>
      <c r="W131" s="392"/>
      <c r="X131" s="9"/>
      <c r="Y131" s="8"/>
      <c r="Z131" s="9"/>
      <c r="AA131" s="8"/>
      <c r="AB131" s="9"/>
      <c r="AC131" s="9"/>
      <c r="AD131" s="10"/>
      <c r="AE131" s="551"/>
      <c r="AQ131" s="38"/>
      <c r="IR131" s="2"/>
      <c r="IS131" s="2"/>
      <c r="IT131" s="2"/>
      <c r="IU131" s="2"/>
      <c r="IV131" s="2"/>
      <c r="IW131" s="2"/>
    </row>
    <row r="132" spans="2:257" s="27" customFormat="1" x14ac:dyDescent="0.15">
      <c r="B132" s="5"/>
      <c r="C132" s="2"/>
      <c r="D132" s="6"/>
      <c r="E132" s="3"/>
      <c r="F132" s="3"/>
      <c r="G132" s="2"/>
      <c r="H132" s="2"/>
      <c r="I132" s="390"/>
      <c r="J132" s="81"/>
      <c r="K132" s="2"/>
      <c r="L132" s="2"/>
      <c r="M132" s="2"/>
      <c r="N132" s="2"/>
      <c r="O132" s="2"/>
      <c r="P132" s="2"/>
      <c r="Q132" s="2"/>
      <c r="R132" s="2"/>
      <c r="S132" s="2"/>
      <c r="T132" s="2"/>
      <c r="U132" s="2"/>
      <c r="V132" s="2"/>
      <c r="W132" s="392"/>
      <c r="X132" s="9"/>
      <c r="Y132" s="8"/>
      <c r="Z132" s="9"/>
      <c r="AA132" s="8"/>
      <c r="AB132" s="9"/>
      <c r="AC132" s="9"/>
      <c r="AD132" s="10"/>
      <c r="AE132" s="551"/>
      <c r="AQ132" s="38"/>
      <c r="IR132" s="2"/>
      <c r="IS132" s="2"/>
      <c r="IT132" s="2"/>
      <c r="IU132" s="2"/>
      <c r="IV132" s="2"/>
      <c r="IW132" s="2"/>
    </row>
    <row r="133" spans="2:257" s="27" customFormat="1" x14ac:dyDescent="0.15">
      <c r="B133" s="5"/>
      <c r="C133" s="2"/>
      <c r="D133" s="6"/>
      <c r="E133" s="3"/>
      <c r="F133" s="3"/>
      <c r="G133" s="2"/>
      <c r="H133" s="2"/>
      <c r="I133" s="390"/>
      <c r="J133" s="81"/>
      <c r="K133" s="2"/>
      <c r="L133" s="2"/>
      <c r="M133" s="2"/>
      <c r="N133" s="2"/>
      <c r="O133" s="2"/>
      <c r="P133" s="2"/>
      <c r="Q133" s="2"/>
      <c r="R133" s="2"/>
      <c r="S133" s="2"/>
      <c r="T133" s="2"/>
      <c r="U133" s="2"/>
      <c r="V133" s="2"/>
      <c r="W133" s="392"/>
      <c r="X133" s="9"/>
      <c r="Y133" s="8"/>
      <c r="Z133" s="9"/>
      <c r="AA133" s="8"/>
      <c r="AB133" s="9"/>
      <c r="AC133" s="9"/>
      <c r="AD133" s="10"/>
      <c r="AE133" s="551"/>
      <c r="AQ133" s="38"/>
      <c r="IR133" s="2"/>
      <c r="IS133" s="2"/>
      <c r="IT133" s="2"/>
      <c r="IU133" s="2"/>
      <c r="IV133" s="2"/>
      <c r="IW133" s="2"/>
    </row>
    <row r="134" spans="2:257" s="27" customFormat="1" x14ac:dyDescent="0.15">
      <c r="B134" s="5"/>
      <c r="C134" s="2"/>
      <c r="D134" s="6"/>
      <c r="E134" s="3"/>
      <c r="F134" s="3"/>
      <c r="G134" s="2"/>
      <c r="H134" s="2"/>
      <c r="I134" s="390"/>
      <c r="J134" s="81"/>
      <c r="K134" s="2"/>
      <c r="L134" s="2"/>
      <c r="M134" s="2"/>
      <c r="N134" s="2"/>
      <c r="O134" s="2"/>
      <c r="P134" s="2"/>
      <c r="Q134" s="2"/>
      <c r="R134" s="2"/>
      <c r="S134" s="2"/>
      <c r="T134" s="2"/>
      <c r="U134" s="2"/>
      <c r="V134" s="2"/>
      <c r="W134" s="392"/>
      <c r="X134" s="9"/>
      <c r="Y134" s="8"/>
      <c r="Z134" s="9"/>
      <c r="AA134" s="8"/>
      <c r="AB134" s="9"/>
      <c r="AC134" s="9"/>
      <c r="AD134" s="10"/>
      <c r="AE134" s="551"/>
      <c r="AQ134" s="38"/>
      <c r="IR134" s="2"/>
      <c r="IS134" s="2"/>
      <c r="IT134" s="2"/>
      <c r="IU134" s="2"/>
      <c r="IV134" s="2"/>
      <c r="IW134" s="2"/>
    </row>
    <row r="135" spans="2:257" s="27" customFormat="1" x14ac:dyDescent="0.15">
      <c r="B135" s="5"/>
      <c r="C135" s="2"/>
      <c r="D135" s="6"/>
      <c r="E135" s="3"/>
      <c r="F135" s="3"/>
      <c r="G135" s="2"/>
      <c r="H135" s="2"/>
      <c r="I135" s="390"/>
      <c r="J135" s="81"/>
      <c r="K135" s="2"/>
      <c r="L135" s="2"/>
      <c r="M135" s="2"/>
      <c r="N135" s="2"/>
      <c r="O135" s="2"/>
      <c r="P135" s="2"/>
      <c r="Q135" s="2"/>
      <c r="R135" s="2"/>
      <c r="S135" s="2"/>
      <c r="T135" s="2"/>
      <c r="U135" s="2"/>
      <c r="V135" s="2"/>
      <c r="W135" s="392"/>
      <c r="X135" s="9"/>
      <c r="Y135" s="8"/>
      <c r="Z135" s="9"/>
      <c r="AA135" s="8"/>
      <c r="AB135" s="9"/>
      <c r="AC135" s="9"/>
      <c r="AD135" s="10"/>
      <c r="AE135" s="551"/>
      <c r="AQ135" s="38"/>
      <c r="IR135" s="2"/>
      <c r="IS135" s="2"/>
      <c r="IT135" s="2"/>
      <c r="IU135" s="2"/>
      <c r="IV135" s="2"/>
      <c r="IW135" s="2"/>
    </row>
    <row r="136" spans="2:257" s="27" customFormat="1" x14ac:dyDescent="0.15">
      <c r="B136" s="5"/>
      <c r="C136" s="2"/>
      <c r="D136" s="6"/>
      <c r="E136" s="3"/>
      <c r="F136" s="3"/>
      <c r="G136" s="2"/>
      <c r="H136" s="2"/>
      <c r="I136" s="390"/>
      <c r="J136" s="81"/>
      <c r="K136" s="2"/>
      <c r="L136" s="2"/>
      <c r="M136" s="2"/>
      <c r="N136" s="2"/>
      <c r="O136" s="2"/>
      <c r="P136" s="2"/>
      <c r="Q136" s="2"/>
      <c r="R136" s="2"/>
      <c r="S136" s="2"/>
      <c r="T136" s="2"/>
      <c r="U136" s="2"/>
      <c r="V136" s="2"/>
      <c r="W136" s="392"/>
      <c r="X136" s="9"/>
      <c r="Y136" s="8"/>
      <c r="Z136" s="9"/>
      <c r="AA136" s="8"/>
      <c r="AB136" s="9"/>
      <c r="AC136" s="9"/>
      <c r="AD136" s="10"/>
      <c r="AE136" s="551"/>
      <c r="AQ136" s="38"/>
      <c r="IR136" s="2"/>
      <c r="IS136" s="2"/>
      <c r="IT136" s="2"/>
      <c r="IU136" s="2"/>
      <c r="IV136" s="2"/>
      <c r="IW136" s="2"/>
    </row>
    <row r="137" spans="2:257" s="27" customFormat="1" x14ac:dyDescent="0.15">
      <c r="B137" s="5"/>
      <c r="C137" s="2"/>
      <c r="D137" s="6"/>
      <c r="E137" s="3"/>
      <c r="F137" s="3"/>
      <c r="G137" s="2"/>
      <c r="H137" s="2"/>
      <c r="I137" s="390"/>
      <c r="J137" s="81"/>
      <c r="K137" s="2"/>
      <c r="L137" s="2"/>
      <c r="M137" s="2"/>
      <c r="N137" s="2"/>
      <c r="O137" s="2"/>
      <c r="P137" s="2"/>
      <c r="Q137" s="2"/>
      <c r="R137" s="2"/>
      <c r="S137" s="2"/>
      <c r="T137" s="2"/>
      <c r="U137" s="2"/>
      <c r="V137" s="2"/>
      <c r="W137" s="392"/>
      <c r="X137" s="9"/>
      <c r="Y137" s="8"/>
      <c r="Z137" s="9"/>
      <c r="AA137" s="8"/>
      <c r="AB137" s="9"/>
      <c r="AC137" s="9"/>
      <c r="AD137" s="10"/>
      <c r="AE137" s="551"/>
      <c r="AQ137" s="38"/>
      <c r="IR137" s="2"/>
      <c r="IS137" s="2"/>
      <c r="IT137" s="2"/>
      <c r="IU137" s="2"/>
      <c r="IV137" s="2"/>
      <c r="IW137" s="2"/>
    </row>
    <row r="138" spans="2:257" s="27" customFormat="1" x14ac:dyDescent="0.15">
      <c r="B138" s="5"/>
      <c r="C138" s="2"/>
      <c r="D138" s="6"/>
      <c r="E138" s="3"/>
      <c r="F138" s="3"/>
      <c r="G138" s="2"/>
      <c r="H138" s="2"/>
      <c r="I138" s="390"/>
      <c r="J138" s="81"/>
      <c r="K138" s="2"/>
      <c r="L138" s="2"/>
      <c r="M138" s="2"/>
      <c r="N138" s="2"/>
      <c r="O138" s="2"/>
      <c r="P138" s="2"/>
      <c r="Q138" s="2"/>
      <c r="R138" s="2"/>
      <c r="S138" s="2"/>
      <c r="T138" s="2"/>
      <c r="U138" s="2"/>
      <c r="V138" s="2"/>
      <c r="W138" s="392"/>
      <c r="X138" s="9"/>
      <c r="Y138" s="8"/>
      <c r="Z138" s="9"/>
      <c r="AA138" s="8"/>
      <c r="AB138" s="9"/>
      <c r="AC138" s="9"/>
      <c r="AD138" s="10"/>
      <c r="AE138" s="551"/>
      <c r="AQ138" s="38"/>
      <c r="IR138" s="2"/>
      <c r="IS138" s="2"/>
      <c r="IT138" s="2"/>
      <c r="IU138" s="2"/>
      <c r="IV138" s="2"/>
      <c r="IW138" s="2"/>
    </row>
    <row r="139" spans="2:257" s="27" customFormat="1" x14ac:dyDescent="0.15">
      <c r="B139" s="5"/>
      <c r="C139" s="2"/>
      <c r="D139" s="6"/>
      <c r="E139" s="3"/>
      <c r="F139" s="3"/>
      <c r="G139" s="2"/>
      <c r="H139" s="2"/>
      <c r="I139" s="390"/>
      <c r="J139" s="81"/>
      <c r="K139" s="2"/>
      <c r="L139" s="2"/>
      <c r="M139" s="2"/>
      <c r="N139" s="2"/>
      <c r="O139" s="2"/>
      <c r="P139" s="2"/>
      <c r="Q139" s="2"/>
      <c r="R139" s="2"/>
      <c r="S139" s="2"/>
      <c r="T139" s="2"/>
      <c r="U139" s="2"/>
      <c r="V139" s="2"/>
      <c r="W139" s="392"/>
      <c r="X139" s="9"/>
      <c r="Y139" s="8"/>
      <c r="Z139" s="9"/>
      <c r="AA139" s="8"/>
      <c r="AB139" s="9"/>
      <c r="AC139" s="9"/>
      <c r="AD139" s="10"/>
      <c r="AE139" s="551"/>
      <c r="AQ139" s="38"/>
      <c r="IR139" s="2"/>
      <c r="IS139" s="2"/>
      <c r="IT139" s="2"/>
      <c r="IU139" s="2"/>
      <c r="IV139" s="2"/>
      <c r="IW139" s="2"/>
    </row>
    <row r="140" spans="2:257" s="27" customFormat="1" x14ac:dyDescent="0.15">
      <c r="B140" s="5"/>
      <c r="C140" s="2"/>
      <c r="D140" s="6"/>
      <c r="E140" s="3"/>
      <c r="F140" s="3"/>
      <c r="G140" s="2"/>
      <c r="H140" s="2"/>
      <c r="I140" s="390"/>
      <c r="J140" s="81"/>
      <c r="K140" s="2"/>
      <c r="L140" s="2"/>
      <c r="M140" s="2"/>
      <c r="N140" s="2"/>
      <c r="O140" s="2"/>
      <c r="P140" s="2"/>
      <c r="Q140" s="2"/>
      <c r="R140" s="2"/>
      <c r="S140" s="2"/>
      <c r="T140" s="2"/>
      <c r="U140" s="2"/>
      <c r="V140" s="2"/>
      <c r="W140" s="392"/>
      <c r="X140" s="9"/>
      <c r="Y140" s="8"/>
      <c r="Z140" s="9"/>
      <c r="AA140" s="8"/>
      <c r="AB140" s="9"/>
      <c r="AC140" s="9"/>
      <c r="AD140" s="10"/>
      <c r="AE140" s="551"/>
      <c r="AQ140" s="38"/>
      <c r="IR140" s="2"/>
      <c r="IS140" s="2"/>
      <c r="IT140" s="2"/>
      <c r="IU140" s="2"/>
      <c r="IV140" s="2"/>
      <c r="IW140" s="2"/>
    </row>
    <row r="141" spans="2:257" s="27" customFormat="1" x14ac:dyDescent="0.15">
      <c r="B141" s="5"/>
      <c r="C141" s="2"/>
      <c r="D141" s="6"/>
      <c r="E141" s="3"/>
      <c r="F141" s="3"/>
      <c r="G141" s="2"/>
      <c r="H141" s="2"/>
      <c r="I141" s="390"/>
      <c r="J141" s="81"/>
      <c r="K141" s="2"/>
      <c r="L141" s="2"/>
      <c r="M141" s="2"/>
      <c r="N141" s="2"/>
      <c r="O141" s="2"/>
      <c r="P141" s="2"/>
      <c r="Q141" s="2"/>
      <c r="R141" s="2"/>
      <c r="S141" s="2"/>
      <c r="T141" s="2"/>
      <c r="U141" s="2"/>
      <c r="V141" s="2"/>
      <c r="W141" s="392"/>
      <c r="X141" s="9"/>
      <c r="Y141" s="8"/>
      <c r="Z141" s="9"/>
      <c r="AA141" s="8"/>
      <c r="AB141" s="9"/>
      <c r="AC141" s="9"/>
      <c r="AD141" s="10"/>
      <c r="AE141" s="551"/>
      <c r="AQ141" s="38"/>
      <c r="IR141" s="2"/>
      <c r="IS141" s="2"/>
      <c r="IT141" s="2"/>
      <c r="IU141" s="2"/>
      <c r="IV141" s="2"/>
      <c r="IW141" s="2"/>
    </row>
    <row r="142" spans="2:257" s="27" customFormat="1" x14ac:dyDescent="0.15">
      <c r="B142" s="5"/>
      <c r="C142" s="2"/>
      <c r="D142" s="6"/>
      <c r="E142" s="3"/>
      <c r="F142" s="3"/>
      <c r="G142" s="2"/>
      <c r="H142" s="2"/>
      <c r="I142" s="390"/>
      <c r="J142" s="81"/>
      <c r="K142" s="2"/>
      <c r="L142" s="2"/>
      <c r="M142" s="2"/>
      <c r="N142" s="2"/>
      <c r="O142" s="2"/>
      <c r="P142" s="2"/>
      <c r="Q142" s="2"/>
      <c r="R142" s="2"/>
      <c r="S142" s="2"/>
      <c r="T142" s="2"/>
      <c r="U142" s="2"/>
      <c r="V142" s="2"/>
      <c r="W142" s="392"/>
      <c r="X142" s="9"/>
      <c r="Y142" s="8"/>
      <c r="Z142" s="9"/>
      <c r="AA142" s="8"/>
      <c r="AB142" s="9"/>
      <c r="AC142" s="9"/>
      <c r="AD142" s="10"/>
      <c r="AE142" s="551"/>
      <c r="AQ142" s="38"/>
      <c r="IR142" s="2"/>
      <c r="IS142" s="2"/>
      <c r="IT142" s="2"/>
      <c r="IU142" s="2"/>
      <c r="IV142" s="2"/>
      <c r="IW142" s="2"/>
    </row>
    <row r="143" spans="2:257" s="27" customFormat="1" x14ac:dyDescent="0.15">
      <c r="B143" s="5"/>
      <c r="C143" s="2"/>
      <c r="D143" s="6"/>
      <c r="E143" s="3"/>
      <c r="F143" s="3"/>
      <c r="G143" s="2"/>
      <c r="H143" s="2"/>
      <c r="I143" s="390"/>
      <c r="J143" s="81"/>
      <c r="K143" s="2"/>
      <c r="L143" s="2"/>
      <c r="M143" s="2"/>
      <c r="N143" s="2"/>
      <c r="O143" s="2"/>
      <c r="P143" s="2"/>
      <c r="Q143" s="2"/>
      <c r="R143" s="2"/>
      <c r="S143" s="2"/>
      <c r="T143" s="2"/>
      <c r="U143" s="2"/>
      <c r="V143" s="2"/>
      <c r="W143" s="392"/>
      <c r="X143" s="9"/>
      <c r="Y143" s="8"/>
      <c r="Z143" s="9"/>
      <c r="AA143" s="8"/>
      <c r="AB143" s="9"/>
      <c r="AC143" s="9"/>
      <c r="AD143" s="10"/>
      <c r="AE143" s="551"/>
      <c r="AQ143" s="38"/>
      <c r="IR143" s="2"/>
      <c r="IS143" s="2"/>
      <c r="IT143" s="2"/>
      <c r="IU143" s="2"/>
      <c r="IV143" s="2"/>
      <c r="IW143" s="2"/>
    </row>
    <row r="144" spans="2:257" s="27" customFormat="1" x14ac:dyDescent="0.15">
      <c r="B144" s="5"/>
      <c r="C144" s="2"/>
      <c r="D144" s="6"/>
      <c r="E144" s="3"/>
      <c r="F144" s="3"/>
      <c r="G144" s="2"/>
      <c r="H144" s="2"/>
      <c r="I144" s="390"/>
      <c r="J144" s="81"/>
      <c r="K144" s="2"/>
      <c r="L144" s="2"/>
      <c r="M144" s="2"/>
      <c r="N144" s="2"/>
      <c r="O144" s="2"/>
      <c r="P144" s="2"/>
      <c r="Q144" s="2"/>
      <c r="R144" s="2"/>
      <c r="S144" s="2"/>
      <c r="T144" s="2"/>
      <c r="U144" s="2"/>
      <c r="V144" s="2"/>
      <c r="W144" s="392"/>
      <c r="X144" s="9"/>
      <c r="Y144" s="8"/>
      <c r="Z144" s="9"/>
      <c r="AA144" s="8"/>
      <c r="AB144" s="9"/>
      <c r="AC144" s="9"/>
      <c r="AD144" s="10"/>
      <c r="AE144" s="551"/>
      <c r="AQ144" s="38"/>
      <c r="IR144" s="2"/>
      <c r="IS144" s="2"/>
      <c r="IT144" s="2"/>
      <c r="IU144" s="2"/>
      <c r="IV144" s="2"/>
      <c r="IW144" s="2"/>
    </row>
    <row r="145" spans="2:257" s="27" customFormat="1" x14ac:dyDescent="0.15">
      <c r="B145" s="5"/>
      <c r="C145" s="2"/>
      <c r="D145" s="6"/>
      <c r="E145" s="3"/>
      <c r="F145" s="3"/>
      <c r="G145" s="2"/>
      <c r="H145" s="2"/>
      <c r="I145" s="390"/>
      <c r="J145" s="81"/>
      <c r="K145" s="2"/>
      <c r="L145" s="2"/>
      <c r="M145" s="2"/>
      <c r="N145" s="2"/>
      <c r="O145" s="2"/>
      <c r="P145" s="2"/>
      <c r="Q145" s="2"/>
      <c r="R145" s="2"/>
      <c r="S145" s="2"/>
      <c r="T145" s="2"/>
      <c r="U145" s="2"/>
      <c r="V145" s="2"/>
      <c r="W145" s="392"/>
      <c r="X145" s="9"/>
      <c r="Y145" s="8"/>
      <c r="Z145" s="9"/>
      <c r="AA145" s="8"/>
      <c r="AB145" s="9"/>
      <c r="AC145" s="9"/>
      <c r="AD145" s="10"/>
      <c r="AE145" s="551"/>
      <c r="AQ145" s="38"/>
      <c r="IR145" s="2"/>
      <c r="IS145" s="2"/>
      <c r="IT145" s="2"/>
      <c r="IU145" s="2"/>
      <c r="IV145" s="2"/>
      <c r="IW145" s="2"/>
    </row>
    <row r="146" spans="2:257" s="27" customFormat="1" x14ac:dyDescent="0.15">
      <c r="B146" s="5"/>
      <c r="C146" s="2"/>
      <c r="D146" s="6"/>
      <c r="E146" s="3"/>
      <c r="F146" s="3"/>
      <c r="G146" s="2"/>
      <c r="H146" s="2"/>
      <c r="I146" s="390"/>
      <c r="J146" s="81"/>
      <c r="K146" s="2"/>
      <c r="L146" s="2"/>
      <c r="M146" s="2"/>
      <c r="N146" s="2"/>
      <c r="O146" s="2"/>
      <c r="P146" s="2"/>
      <c r="Q146" s="2"/>
      <c r="R146" s="2"/>
      <c r="S146" s="2"/>
      <c r="T146" s="2"/>
      <c r="U146" s="2"/>
      <c r="V146" s="2"/>
      <c r="W146" s="392"/>
      <c r="X146" s="9"/>
      <c r="Y146" s="8"/>
      <c r="Z146" s="9"/>
      <c r="AA146" s="8"/>
      <c r="AB146" s="9"/>
      <c r="AC146" s="9"/>
      <c r="AD146" s="10"/>
      <c r="AE146" s="551"/>
      <c r="AQ146" s="38"/>
      <c r="IR146" s="2"/>
      <c r="IS146" s="2"/>
      <c r="IT146" s="2"/>
      <c r="IU146" s="2"/>
      <c r="IV146" s="2"/>
      <c r="IW146" s="2"/>
    </row>
    <row r="147" spans="2:257" s="27" customFormat="1" x14ac:dyDescent="0.15">
      <c r="B147" s="5"/>
      <c r="C147" s="2"/>
      <c r="D147" s="6"/>
      <c r="E147" s="3"/>
      <c r="F147" s="3"/>
      <c r="G147" s="2"/>
      <c r="H147" s="2"/>
      <c r="I147" s="390"/>
      <c r="J147" s="81"/>
      <c r="K147" s="2"/>
      <c r="L147" s="2"/>
      <c r="M147" s="2"/>
      <c r="N147" s="2"/>
      <c r="O147" s="2"/>
      <c r="P147" s="2"/>
      <c r="Q147" s="2"/>
      <c r="R147" s="2"/>
      <c r="S147" s="2"/>
      <c r="T147" s="2"/>
      <c r="U147" s="2"/>
      <c r="V147" s="2"/>
      <c r="W147" s="392"/>
      <c r="X147" s="9"/>
      <c r="Y147" s="8"/>
      <c r="Z147" s="9"/>
      <c r="AA147" s="8"/>
      <c r="AB147" s="9"/>
      <c r="AC147" s="9"/>
      <c r="AD147" s="10"/>
      <c r="AE147" s="551"/>
      <c r="AQ147" s="38"/>
      <c r="IR147" s="2"/>
      <c r="IS147" s="2"/>
      <c r="IT147" s="2"/>
      <c r="IU147" s="2"/>
      <c r="IV147" s="2"/>
      <c r="IW147" s="2"/>
    </row>
    <row r="148" spans="2:257" s="27" customFormat="1" x14ac:dyDescent="0.15">
      <c r="B148" s="5"/>
      <c r="C148" s="2"/>
      <c r="D148" s="6"/>
      <c r="E148" s="3"/>
      <c r="F148" s="3"/>
      <c r="G148" s="2"/>
      <c r="H148" s="2"/>
      <c r="I148" s="390"/>
      <c r="J148" s="81"/>
      <c r="K148" s="2"/>
      <c r="L148" s="2"/>
      <c r="M148" s="2"/>
      <c r="N148" s="2"/>
      <c r="O148" s="2"/>
      <c r="P148" s="2"/>
      <c r="Q148" s="2"/>
      <c r="R148" s="2"/>
      <c r="S148" s="2"/>
      <c r="T148" s="2"/>
      <c r="U148" s="2"/>
      <c r="V148" s="2"/>
      <c r="W148" s="392"/>
      <c r="X148" s="9"/>
      <c r="Y148" s="8"/>
      <c r="Z148" s="9"/>
      <c r="AA148" s="8"/>
      <c r="AB148" s="9"/>
      <c r="AC148" s="9"/>
      <c r="AD148" s="10"/>
      <c r="AE148" s="551"/>
      <c r="AQ148" s="38"/>
      <c r="IR148" s="2"/>
      <c r="IS148" s="2"/>
      <c r="IT148" s="2"/>
      <c r="IU148" s="2"/>
      <c r="IV148" s="2"/>
      <c r="IW148" s="2"/>
    </row>
    <row r="149" spans="2:257" s="27" customFormat="1" x14ac:dyDescent="0.15">
      <c r="B149" s="5"/>
      <c r="C149" s="2"/>
      <c r="D149" s="6"/>
      <c r="E149" s="3"/>
      <c r="F149" s="3"/>
      <c r="G149" s="2"/>
      <c r="H149" s="2"/>
      <c r="I149" s="390"/>
      <c r="J149" s="81"/>
      <c r="K149" s="2"/>
      <c r="L149" s="2"/>
      <c r="M149" s="2"/>
      <c r="N149" s="2"/>
      <c r="O149" s="2"/>
      <c r="P149" s="2"/>
      <c r="Q149" s="2"/>
      <c r="R149" s="2"/>
      <c r="S149" s="2"/>
      <c r="T149" s="2"/>
      <c r="U149" s="2"/>
      <c r="V149" s="2"/>
      <c r="W149" s="392"/>
      <c r="X149" s="9"/>
      <c r="Y149" s="8"/>
      <c r="Z149" s="9"/>
      <c r="AA149" s="8"/>
      <c r="AB149" s="9"/>
      <c r="AC149" s="9"/>
      <c r="AD149" s="10"/>
      <c r="AE149" s="551"/>
      <c r="AQ149" s="38"/>
      <c r="IR149" s="2"/>
      <c r="IS149" s="2"/>
      <c r="IT149" s="2"/>
      <c r="IU149" s="2"/>
      <c r="IV149" s="2"/>
      <c r="IW149" s="2"/>
    </row>
    <row r="150" spans="2:257" s="27" customFormat="1" x14ac:dyDescent="0.15">
      <c r="B150" s="5"/>
      <c r="C150" s="2"/>
      <c r="D150" s="6"/>
      <c r="E150" s="3"/>
      <c r="F150" s="3"/>
      <c r="G150" s="2"/>
      <c r="H150" s="2"/>
      <c r="I150" s="390"/>
      <c r="J150" s="81"/>
      <c r="K150" s="2"/>
      <c r="L150" s="2"/>
      <c r="M150" s="2"/>
      <c r="N150" s="2"/>
      <c r="O150" s="2"/>
      <c r="P150" s="2"/>
      <c r="Q150" s="2"/>
      <c r="R150" s="2"/>
      <c r="S150" s="2"/>
      <c r="T150" s="2"/>
      <c r="U150" s="2"/>
      <c r="V150" s="2"/>
      <c r="W150" s="392"/>
      <c r="X150" s="9"/>
      <c r="Y150" s="8"/>
      <c r="Z150" s="9"/>
      <c r="AA150" s="8"/>
      <c r="AB150" s="9"/>
      <c r="AC150" s="9"/>
      <c r="AD150" s="10"/>
      <c r="AE150" s="551"/>
      <c r="AQ150" s="38"/>
      <c r="IR150" s="2"/>
      <c r="IS150" s="2"/>
      <c r="IT150" s="2"/>
      <c r="IU150" s="2"/>
      <c r="IV150" s="2"/>
      <c r="IW150" s="2"/>
    </row>
    <row r="151" spans="2:257" s="27" customFormat="1" x14ac:dyDescent="0.15">
      <c r="B151" s="5"/>
      <c r="C151" s="2"/>
      <c r="D151" s="6"/>
      <c r="E151" s="3"/>
      <c r="F151" s="3"/>
      <c r="G151" s="2"/>
      <c r="H151" s="2"/>
      <c r="I151" s="390"/>
      <c r="J151" s="81"/>
      <c r="K151" s="2"/>
      <c r="L151" s="2"/>
      <c r="M151" s="2"/>
      <c r="N151" s="2"/>
      <c r="O151" s="2"/>
      <c r="P151" s="2"/>
      <c r="Q151" s="2"/>
      <c r="R151" s="2"/>
      <c r="S151" s="2"/>
      <c r="T151" s="2"/>
      <c r="U151" s="2"/>
      <c r="V151" s="2"/>
      <c r="W151" s="392"/>
      <c r="X151" s="9"/>
      <c r="Y151" s="8"/>
      <c r="Z151" s="9"/>
      <c r="AA151" s="8"/>
      <c r="AB151" s="9"/>
      <c r="AC151" s="9"/>
      <c r="AD151" s="10"/>
      <c r="AE151" s="551"/>
      <c r="AQ151" s="38"/>
      <c r="IR151" s="2"/>
      <c r="IS151" s="2"/>
      <c r="IT151" s="2"/>
      <c r="IU151" s="2"/>
      <c r="IV151" s="2"/>
      <c r="IW151" s="2"/>
    </row>
    <row r="152" spans="2:257" s="27" customFormat="1" x14ac:dyDescent="0.15">
      <c r="B152" s="5"/>
      <c r="C152" s="2"/>
      <c r="D152" s="6"/>
      <c r="E152" s="3"/>
      <c r="F152" s="3"/>
      <c r="G152" s="2"/>
      <c r="H152" s="2"/>
      <c r="I152" s="390"/>
      <c r="J152" s="81"/>
      <c r="K152" s="2"/>
      <c r="L152" s="2"/>
      <c r="M152" s="2"/>
      <c r="N152" s="2"/>
      <c r="O152" s="2"/>
      <c r="P152" s="2"/>
      <c r="Q152" s="2"/>
      <c r="R152" s="2"/>
      <c r="S152" s="2"/>
      <c r="T152" s="2"/>
      <c r="U152" s="2"/>
      <c r="V152" s="2"/>
      <c r="W152" s="392"/>
      <c r="X152" s="9"/>
      <c r="Y152" s="8"/>
      <c r="Z152" s="9"/>
      <c r="AA152" s="8"/>
      <c r="AB152" s="9"/>
      <c r="AC152" s="9"/>
      <c r="AD152" s="10"/>
      <c r="AE152" s="551"/>
      <c r="AQ152" s="38"/>
      <c r="IR152" s="2"/>
      <c r="IS152" s="2"/>
      <c r="IT152" s="2"/>
      <c r="IU152" s="2"/>
      <c r="IV152" s="2"/>
      <c r="IW152" s="2"/>
    </row>
    <row r="153" spans="2:257" s="27" customFormat="1" x14ac:dyDescent="0.15">
      <c r="B153" s="5"/>
      <c r="C153" s="2"/>
      <c r="D153" s="6"/>
      <c r="E153" s="3"/>
      <c r="F153" s="3"/>
      <c r="G153" s="2"/>
      <c r="H153" s="2"/>
      <c r="I153" s="390"/>
      <c r="J153" s="81"/>
      <c r="K153" s="2"/>
      <c r="L153" s="2"/>
      <c r="M153" s="2"/>
      <c r="N153" s="2"/>
      <c r="O153" s="2"/>
      <c r="P153" s="2"/>
      <c r="Q153" s="2"/>
      <c r="R153" s="2"/>
      <c r="S153" s="2"/>
      <c r="T153" s="2"/>
      <c r="U153" s="2"/>
      <c r="V153" s="2"/>
      <c r="W153" s="392"/>
      <c r="X153" s="9"/>
      <c r="Y153" s="8"/>
      <c r="Z153" s="9"/>
      <c r="AA153" s="8"/>
      <c r="AB153" s="9"/>
      <c r="AC153" s="9"/>
      <c r="AD153" s="10"/>
      <c r="AE153" s="551"/>
      <c r="AQ153" s="38"/>
      <c r="IR153" s="2"/>
      <c r="IS153" s="2"/>
      <c r="IT153" s="2"/>
      <c r="IU153" s="2"/>
      <c r="IV153" s="2"/>
      <c r="IW153" s="2"/>
    </row>
    <row r="154" spans="2:257" s="27" customFormat="1" x14ac:dyDescent="0.15">
      <c r="B154" s="5"/>
      <c r="C154" s="2"/>
      <c r="D154" s="6"/>
      <c r="E154" s="3"/>
      <c r="F154" s="3"/>
      <c r="G154" s="2"/>
      <c r="H154" s="2"/>
      <c r="I154" s="390"/>
      <c r="J154" s="81"/>
      <c r="K154" s="2"/>
      <c r="L154" s="2"/>
      <c r="M154" s="2"/>
      <c r="N154" s="2"/>
      <c r="O154" s="2"/>
      <c r="P154" s="2"/>
      <c r="Q154" s="2"/>
      <c r="R154" s="2"/>
      <c r="S154" s="2"/>
      <c r="T154" s="2"/>
      <c r="U154" s="2"/>
      <c r="V154" s="2"/>
      <c r="W154" s="392"/>
      <c r="X154" s="9"/>
      <c r="Y154" s="8"/>
      <c r="Z154" s="9"/>
      <c r="AA154" s="8"/>
      <c r="AB154" s="9"/>
      <c r="AC154" s="9"/>
      <c r="AD154" s="10"/>
      <c r="AE154" s="551"/>
      <c r="AQ154" s="38"/>
      <c r="IR154" s="2"/>
      <c r="IS154" s="2"/>
      <c r="IT154" s="2"/>
      <c r="IU154" s="2"/>
      <c r="IV154" s="2"/>
      <c r="IW154" s="2"/>
    </row>
    <row r="155" spans="2:257" s="27" customFormat="1" x14ac:dyDescent="0.15">
      <c r="B155" s="5"/>
      <c r="C155" s="2"/>
      <c r="D155" s="6"/>
      <c r="E155" s="3"/>
      <c r="F155" s="3"/>
      <c r="G155" s="2"/>
      <c r="H155" s="2"/>
      <c r="I155" s="390"/>
      <c r="J155" s="81"/>
      <c r="K155" s="2"/>
      <c r="L155" s="2"/>
      <c r="M155" s="2"/>
      <c r="N155" s="2"/>
      <c r="O155" s="2"/>
      <c r="P155" s="2"/>
      <c r="Q155" s="2"/>
      <c r="R155" s="2"/>
      <c r="S155" s="2"/>
      <c r="T155" s="2"/>
      <c r="U155" s="2"/>
      <c r="V155" s="2"/>
      <c r="W155" s="392"/>
      <c r="X155" s="9"/>
      <c r="Y155" s="8"/>
      <c r="Z155" s="9"/>
      <c r="AA155" s="8"/>
      <c r="AB155" s="9"/>
      <c r="AC155" s="9"/>
      <c r="AD155" s="10"/>
      <c r="AE155" s="551"/>
      <c r="AQ155" s="38"/>
      <c r="IR155" s="2"/>
      <c r="IS155" s="2"/>
      <c r="IT155" s="2"/>
      <c r="IU155" s="2"/>
      <c r="IV155" s="2"/>
      <c r="IW155" s="2"/>
    </row>
    <row r="156" spans="2:257" s="27" customFormat="1" x14ac:dyDescent="0.15">
      <c r="B156" s="5"/>
      <c r="C156" s="2"/>
      <c r="D156" s="6"/>
      <c r="E156" s="3"/>
      <c r="F156" s="3"/>
      <c r="G156" s="2"/>
      <c r="H156" s="2"/>
      <c r="I156" s="390"/>
      <c r="J156" s="81"/>
      <c r="K156" s="2"/>
      <c r="L156" s="2"/>
      <c r="M156" s="2"/>
      <c r="N156" s="2"/>
      <c r="O156" s="2"/>
      <c r="P156" s="2"/>
      <c r="Q156" s="2"/>
      <c r="R156" s="2"/>
      <c r="S156" s="2"/>
      <c r="T156" s="2"/>
      <c r="U156" s="2"/>
      <c r="V156" s="2"/>
      <c r="W156" s="392"/>
      <c r="X156" s="9"/>
      <c r="Y156" s="8"/>
      <c r="Z156" s="9"/>
      <c r="AA156" s="8"/>
      <c r="AB156" s="9"/>
      <c r="AC156" s="9"/>
      <c r="AD156" s="10"/>
      <c r="AE156" s="551"/>
      <c r="AQ156" s="38"/>
      <c r="IR156" s="2"/>
      <c r="IS156" s="2"/>
      <c r="IT156" s="2"/>
      <c r="IU156" s="2"/>
      <c r="IV156" s="2"/>
      <c r="IW156" s="2"/>
    </row>
    <row r="157" spans="2:257" s="27" customFormat="1" x14ac:dyDescent="0.15">
      <c r="B157" s="5"/>
      <c r="C157" s="2"/>
      <c r="D157" s="6"/>
      <c r="E157" s="3"/>
      <c r="F157" s="3"/>
      <c r="G157" s="2"/>
      <c r="H157" s="2"/>
      <c r="I157" s="390"/>
      <c r="J157" s="81"/>
      <c r="K157" s="2"/>
      <c r="L157" s="2"/>
      <c r="M157" s="2"/>
      <c r="N157" s="2"/>
      <c r="O157" s="2"/>
      <c r="P157" s="2"/>
      <c r="Q157" s="2"/>
      <c r="R157" s="2"/>
      <c r="S157" s="2"/>
      <c r="T157" s="2"/>
      <c r="U157" s="2"/>
      <c r="V157" s="2"/>
      <c r="W157" s="392"/>
      <c r="X157" s="9"/>
      <c r="Y157" s="8"/>
      <c r="Z157" s="9"/>
      <c r="AA157" s="8"/>
      <c r="AB157" s="9"/>
      <c r="AC157" s="9"/>
      <c r="AD157" s="10"/>
      <c r="AE157" s="551"/>
      <c r="AQ157" s="38"/>
      <c r="IR157" s="2"/>
      <c r="IS157" s="2"/>
      <c r="IT157" s="2"/>
      <c r="IU157" s="2"/>
      <c r="IV157" s="2"/>
      <c r="IW157" s="2"/>
    </row>
    <row r="158" spans="2:257" s="27" customFormat="1" x14ac:dyDescent="0.15">
      <c r="B158" s="5"/>
      <c r="C158" s="2"/>
      <c r="D158" s="6"/>
      <c r="E158" s="3"/>
      <c r="F158" s="3"/>
      <c r="G158" s="2"/>
      <c r="H158" s="2"/>
      <c r="I158" s="390"/>
      <c r="J158" s="81"/>
      <c r="K158" s="2"/>
      <c r="L158" s="2"/>
      <c r="M158" s="2"/>
      <c r="N158" s="2"/>
      <c r="O158" s="2"/>
      <c r="P158" s="2"/>
      <c r="Q158" s="2"/>
      <c r="R158" s="2"/>
      <c r="S158" s="2"/>
      <c r="T158" s="2"/>
      <c r="U158" s="2"/>
      <c r="V158" s="2"/>
      <c r="W158" s="392"/>
      <c r="X158" s="9"/>
      <c r="Y158" s="8"/>
      <c r="Z158" s="9"/>
      <c r="AA158" s="8"/>
      <c r="AB158" s="9"/>
      <c r="AC158" s="9"/>
      <c r="AD158" s="10"/>
      <c r="AE158" s="551"/>
      <c r="AQ158" s="38"/>
      <c r="IR158" s="2"/>
      <c r="IS158" s="2"/>
      <c r="IT158" s="2"/>
      <c r="IU158" s="2"/>
      <c r="IV158" s="2"/>
      <c r="IW158" s="2"/>
    </row>
    <row r="159" spans="2:257" s="27" customFormat="1" x14ac:dyDescent="0.15">
      <c r="B159" s="5"/>
      <c r="C159" s="2"/>
      <c r="D159" s="6"/>
      <c r="E159" s="3"/>
      <c r="F159" s="3"/>
      <c r="G159" s="2"/>
      <c r="H159" s="2"/>
      <c r="I159" s="390"/>
      <c r="J159" s="81"/>
      <c r="K159" s="2"/>
      <c r="L159" s="2"/>
      <c r="M159" s="2"/>
      <c r="N159" s="2"/>
      <c r="O159" s="2"/>
      <c r="P159" s="2"/>
      <c r="Q159" s="2"/>
      <c r="R159" s="2"/>
      <c r="S159" s="2"/>
      <c r="T159" s="2"/>
      <c r="U159" s="2"/>
      <c r="V159" s="2"/>
      <c r="W159" s="392"/>
      <c r="X159" s="9"/>
      <c r="Y159" s="8"/>
      <c r="Z159" s="9"/>
      <c r="AA159" s="8"/>
      <c r="AB159" s="9"/>
      <c r="AC159" s="9"/>
      <c r="AD159" s="10"/>
      <c r="AE159" s="551"/>
      <c r="AQ159" s="38"/>
      <c r="IR159" s="2"/>
      <c r="IS159" s="2"/>
      <c r="IT159" s="2"/>
      <c r="IU159" s="2"/>
      <c r="IV159" s="2"/>
      <c r="IW159" s="2"/>
    </row>
    <row r="160" spans="2:257" s="27" customFormat="1" x14ac:dyDescent="0.15">
      <c r="B160" s="5"/>
      <c r="C160" s="2"/>
      <c r="D160" s="6"/>
      <c r="E160" s="3"/>
      <c r="F160" s="3"/>
      <c r="G160" s="2"/>
      <c r="H160" s="2"/>
      <c r="I160" s="390"/>
      <c r="J160" s="81"/>
      <c r="K160" s="2"/>
      <c r="L160" s="2"/>
      <c r="M160" s="2"/>
      <c r="N160" s="2"/>
      <c r="O160" s="2"/>
      <c r="P160" s="2"/>
      <c r="Q160" s="2"/>
      <c r="R160" s="2"/>
      <c r="S160" s="2"/>
      <c r="T160" s="2"/>
      <c r="U160" s="2"/>
      <c r="V160" s="2"/>
      <c r="W160" s="392"/>
      <c r="X160" s="9"/>
      <c r="Y160" s="8"/>
      <c r="Z160" s="9"/>
      <c r="AA160" s="8"/>
      <c r="AB160" s="9"/>
      <c r="AC160" s="9"/>
      <c r="AD160" s="10"/>
      <c r="AE160" s="551"/>
      <c r="AQ160" s="38"/>
      <c r="IR160" s="2"/>
      <c r="IS160" s="2"/>
      <c r="IT160" s="2"/>
      <c r="IU160" s="2"/>
      <c r="IV160" s="2"/>
      <c r="IW160" s="2"/>
    </row>
    <row r="161" spans="2:257" s="27" customFormat="1" x14ac:dyDescent="0.15">
      <c r="B161" s="5"/>
      <c r="C161" s="2"/>
      <c r="D161" s="6"/>
      <c r="E161" s="3"/>
      <c r="F161" s="3"/>
      <c r="G161" s="2"/>
      <c r="H161" s="2"/>
      <c r="I161" s="390"/>
      <c r="J161" s="81"/>
      <c r="K161" s="2"/>
      <c r="L161" s="2"/>
      <c r="M161" s="2"/>
      <c r="N161" s="2"/>
      <c r="O161" s="2"/>
      <c r="P161" s="2"/>
      <c r="Q161" s="2"/>
      <c r="R161" s="2"/>
      <c r="S161" s="2"/>
      <c r="T161" s="2"/>
      <c r="U161" s="2"/>
      <c r="V161" s="2"/>
      <c r="W161" s="392"/>
      <c r="X161" s="9"/>
      <c r="Y161" s="8"/>
      <c r="Z161" s="9"/>
      <c r="AA161" s="8"/>
      <c r="AB161" s="9"/>
      <c r="AC161" s="9"/>
      <c r="AD161" s="10"/>
      <c r="AE161" s="551"/>
      <c r="AQ161" s="38"/>
      <c r="IR161" s="2"/>
      <c r="IS161" s="2"/>
      <c r="IT161" s="2"/>
      <c r="IU161" s="2"/>
      <c r="IV161" s="2"/>
      <c r="IW161" s="2"/>
    </row>
    <row r="162" spans="2:257" s="27" customFormat="1" x14ac:dyDescent="0.15">
      <c r="B162" s="5"/>
      <c r="C162" s="2"/>
      <c r="D162" s="6"/>
      <c r="E162" s="3"/>
      <c r="F162" s="3"/>
      <c r="G162" s="2"/>
      <c r="H162" s="2"/>
      <c r="I162" s="390"/>
      <c r="J162" s="81"/>
      <c r="K162" s="2"/>
      <c r="L162" s="2"/>
      <c r="M162" s="2"/>
      <c r="N162" s="2"/>
      <c r="O162" s="2"/>
      <c r="P162" s="2"/>
      <c r="Q162" s="2"/>
      <c r="R162" s="2"/>
      <c r="S162" s="2"/>
      <c r="T162" s="2"/>
      <c r="U162" s="2"/>
      <c r="V162" s="2"/>
      <c r="W162" s="392"/>
      <c r="X162" s="9"/>
      <c r="Y162" s="8"/>
      <c r="Z162" s="9"/>
      <c r="AA162" s="8"/>
      <c r="AB162" s="9"/>
      <c r="AC162" s="9"/>
      <c r="AD162" s="10"/>
      <c r="AE162" s="551"/>
      <c r="AQ162" s="38"/>
      <c r="IR162" s="2"/>
      <c r="IS162" s="2"/>
      <c r="IT162" s="2"/>
      <c r="IU162" s="2"/>
      <c r="IV162" s="2"/>
      <c r="IW162" s="2"/>
    </row>
    <row r="163" spans="2:257" s="27" customFormat="1" x14ac:dyDescent="0.15">
      <c r="B163" s="5"/>
      <c r="C163" s="2"/>
      <c r="D163" s="6"/>
      <c r="E163" s="3"/>
      <c r="F163" s="3"/>
      <c r="G163" s="2"/>
      <c r="H163" s="2"/>
      <c r="I163" s="390"/>
      <c r="J163" s="81"/>
      <c r="K163" s="2"/>
      <c r="L163" s="2"/>
      <c r="M163" s="2"/>
      <c r="N163" s="2"/>
      <c r="O163" s="2"/>
      <c r="P163" s="2"/>
      <c r="Q163" s="2"/>
      <c r="R163" s="2"/>
      <c r="S163" s="2"/>
      <c r="T163" s="2"/>
      <c r="U163" s="2"/>
      <c r="V163" s="2"/>
      <c r="W163" s="392"/>
      <c r="X163" s="9"/>
      <c r="Y163" s="8"/>
      <c r="Z163" s="9"/>
      <c r="AA163" s="8"/>
      <c r="AB163" s="9"/>
      <c r="AC163" s="9"/>
      <c r="AD163" s="10"/>
      <c r="AE163" s="551"/>
      <c r="AQ163" s="38"/>
      <c r="IR163" s="2"/>
      <c r="IS163" s="2"/>
      <c r="IT163" s="2"/>
      <c r="IU163" s="2"/>
      <c r="IV163" s="2"/>
      <c r="IW163" s="2"/>
    </row>
    <row r="164" spans="2:257" s="27" customFormat="1" x14ac:dyDescent="0.15">
      <c r="B164" s="5"/>
      <c r="C164" s="2"/>
      <c r="D164" s="6"/>
      <c r="E164" s="3"/>
      <c r="F164" s="3"/>
      <c r="G164" s="2"/>
      <c r="H164" s="2"/>
      <c r="I164" s="390"/>
      <c r="J164" s="81"/>
      <c r="K164" s="2"/>
      <c r="L164" s="2"/>
      <c r="M164" s="2"/>
      <c r="N164" s="2"/>
      <c r="O164" s="2"/>
      <c r="P164" s="2"/>
      <c r="Q164" s="2"/>
      <c r="R164" s="2"/>
      <c r="S164" s="2"/>
      <c r="T164" s="2"/>
      <c r="U164" s="2"/>
      <c r="V164" s="2"/>
      <c r="W164" s="392"/>
      <c r="X164" s="9"/>
      <c r="Y164" s="8"/>
      <c r="Z164" s="9"/>
      <c r="AA164" s="8"/>
      <c r="AB164" s="9"/>
      <c r="AC164" s="9"/>
      <c r="AD164" s="10"/>
      <c r="AE164" s="551"/>
      <c r="AQ164" s="38"/>
      <c r="IR164" s="2"/>
      <c r="IS164" s="2"/>
      <c r="IT164" s="2"/>
      <c r="IU164" s="2"/>
      <c r="IV164" s="2"/>
      <c r="IW164" s="2"/>
    </row>
    <row r="165" spans="2:257" s="27" customFormat="1" x14ac:dyDescent="0.15">
      <c r="B165" s="5"/>
      <c r="C165" s="2"/>
      <c r="D165" s="6"/>
      <c r="E165" s="3"/>
      <c r="F165" s="3"/>
      <c r="G165" s="2"/>
      <c r="H165" s="2"/>
      <c r="I165" s="390"/>
      <c r="J165" s="81"/>
      <c r="K165" s="2"/>
      <c r="L165" s="2"/>
      <c r="M165" s="2"/>
      <c r="N165" s="2"/>
      <c r="O165" s="2"/>
      <c r="P165" s="2"/>
      <c r="Q165" s="2"/>
      <c r="R165" s="2"/>
      <c r="S165" s="2"/>
      <c r="T165" s="2"/>
      <c r="U165" s="2"/>
      <c r="V165" s="2"/>
      <c r="W165" s="392"/>
      <c r="X165" s="9"/>
      <c r="Y165" s="8"/>
      <c r="Z165" s="9"/>
      <c r="AA165" s="8"/>
      <c r="AB165" s="9"/>
      <c r="AC165" s="9"/>
      <c r="AD165" s="10"/>
      <c r="AE165" s="551"/>
      <c r="AQ165" s="38"/>
      <c r="IR165" s="2"/>
      <c r="IS165" s="2"/>
      <c r="IT165" s="2"/>
      <c r="IU165" s="2"/>
      <c r="IV165" s="2"/>
      <c r="IW165" s="2"/>
    </row>
    <row r="166" spans="2:257" s="27" customFormat="1" x14ac:dyDescent="0.15">
      <c r="B166" s="5"/>
      <c r="C166" s="2"/>
      <c r="D166" s="6"/>
      <c r="E166" s="3"/>
      <c r="F166" s="3"/>
      <c r="G166" s="2"/>
      <c r="H166" s="2"/>
      <c r="I166" s="390"/>
      <c r="J166" s="81"/>
      <c r="K166" s="2"/>
      <c r="L166" s="2"/>
      <c r="M166" s="2"/>
      <c r="N166" s="2"/>
      <c r="O166" s="2"/>
      <c r="P166" s="2"/>
      <c r="Q166" s="2"/>
      <c r="R166" s="2"/>
      <c r="S166" s="2"/>
      <c r="T166" s="2"/>
      <c r="U166" s="2"/>
      <c r="V166" s="2"/>
      <c r="W166" s="392"/>
      <c r="X166" s="9"/>
      <c r="Y166" s="8"/>
      <c r="Z166" s="9"/>
      <c r="AA166" s="8"/>
      <c r="AB166" s="9"/>
      <c r="AC166" s="9"/>
      <c r="AD166" s="10"/>
      <c r="AE166" s="551"/>
      <c r="AQ166" s="38"/>
      <c r="IR166" s="2"/>
      <c r="IS166" s="2"/>
      <c r="IT166" s="2"/>
      <c r="IU166" s="2"/>
      <c r="IV166" s="2"/>
      <c r="IW166" s="2"/>
    </row>
    <row r="167" spans="2:257" s="27" customFormat="1" x14ac:dyDescent="0.15">
      <c r="B167" s="5"/>
      <c r="C167" s="2"/>
      <c r="D167" s="6"/>
      <c r="E167" s="3"/>
      <c r="F167" s="3"/>
      <c r="G167" s="2"/>
      <c r="H167" s="2"/>
      <c r="I167" s="390"/>
      <c r="J167" s="81"/>
      <c r="K167" s="2"/>
      <c r="L167" s="2"/>
      <c r="M167" s="2"/>
      <c r="N167" s="2"/>
      <c r="O167" s="2"/>
      <c r="P167" s="2"/>
      <c r="Q167" s="2"/>
      <c r="R167" s="2"/>
      <c r="S167" s="2"/>
      <c r="T167" s="2"/>
      <c r="U167" s="2"/>
      <c r="V167" s="2"/>
      <c r="W167" s="392"/>
      <c r="X167" s="9"/>
      <c r="Y167" s="8"/>
      <c r="Z167" s="9"/>
      <c r="AA167" s="8"/>
      <c r="AB167" s="9"/>
      <c r="AC167" s="9"/>
      <c r="AD167" s="10"/>
      <c r="AE167" s="551"/>
      <c r="AQ167" s="38"/>
      <c r="IR167" s="2"/>
      <c r="IS167" s="2"/>
      <c r="IT167" s="2"/>
      <c r="IU167" s="2"/>
      <c r="IV167" s="2"/>
      <c r="IW167" s="2"/>
    </row>
    <row r="168" spans="2:257" s="27" customFormat="1" x14ac:dyDescent="0.15">
      <c r="B168" s="5"/>
      <c r="C168" s="2"/>
      <c r="D168" s="6"/>
      <c r="E168" s="3"/>
      <c r="F168" s="3"/>
      <c r="G168" s="2"/>
      <c r="H168" s="2"/>
      <c r="I168" s="390"/>
      <c r="J168" s="81"/>
      <c r="K168" s="2"/>
      <c r="L168" s="2"/>
      <c r="M168" s="2"/>
      <c r="N168" s="2"/>
      <c r="O168" s="2"/>
      <c r="P168" s="2"/>
      <c r="Q168" s="2"/>
      <c r="R168" s="2"/>
      <c r="S168" s="2"/>
      <c r="T168" s="2"/>
      <c r="U168" s="2"/>
      <c r="V168" s="2"/>
      <c r="W168" s="392"/>
      <c r="X168" s="9"/>
      <c r="Y168" s="8"/>
      <c r="Z168" s="9"/>
      <c r="AA168" s="8"/>
      <c r="AB168" s="9"/>
      <c r="AC168" s="9"/>
      <c r="AD168" s="10"/>
      <c r="AE168" s="551"/>
      <c r="AQ168" s="38"/>
      <c r="IR168" s="2"/>
      <c r="IS168" s="2"/>
      <c r="IT168" s="2"/>
      <c r="IU168" s="2"/>
      <c r="IV168" s="2"/>
      <c r="IW168" s="2"/>
    </row>
    <row r="169" spans="2:257" s="27" customFormat="1" x14ac:dyDescent="0.15">
      <c r="B169" s="5"/>
      <c r="C169" s="2"/>
      <c r="D169" s="6"/>
      <c r="E169" s="3"/>
      <c r="F169" s="3"/>
      <c r="G169" s="2"/>
      <c r="H169" s="2"/>
      <c r="I169" s="390"/>
      <c r="J169" s="81"/>
      <c r="K169" s="2"/>
      <c r="L169" s="2"/>
      <c r="M169" s="2"/>
      <c r="N169" s="2"/>
      <c r="O169" s="2"/>
      <c r="P169" s="2"/>
      <c r="Q169" s="2"/>
      <c r="R169" s="2"/>
      <c r="S169" s="2"/>
      <c r="T169" s="2"/>
      <c r="U169" s="2"/>
      <c r="V169" s="2"/>
      <c r="W169" s="392"/>
      <c r="X169" s="9"/>
      <c r="Y169" s="8"/>
      <c r="Z169" s="9"/>
      <c r="AA169" s="8"/>
      <c r="AB169" s="9"/>
      <c r="AC169" s="9"/>
      <c r="AD169" s="10"/>
      <c r="AE169" s="551"/>
      <c r="AQ169" s="38"/>
      <c r="IR169" s="2"/>
      <c r="IS169" s="2"/>
      <c r="IT169" s="2"/>
      <c r="IU169" s="2"/>
      <c r="IV169" s="2"/>
      <c r="IW169" s="2"/>
    </row>
    <row r="170" spans="2:257" s="27" customFormat="1" x14ac:dyDescent="0.15">
      <c r="B170" s="5"/>
      <c r="C170" s="2"/>
      <c r="D170" s="6"/>
      <c r="E170" s="3"/>
      <c r="F170" s="3"/>
      <c r="G170" s="2"/>
      <c r="H170" s="2"/>
      <c r="I170" s="390"/>
      <c r="J170" s="81"/>
      <c r="K170" s="2"/>
      <c r="L170" s="2"/>
      <c r="M170" s="2"/>
      <c r="N170" s="2"/>
      <c r="O170" s="2"/>
      <c r="P170" s="2"/>
      <c r="Q170" s="2"/>
      <c r="R170" s="2"/>
      <c r="S170" s="2"/>
      <c r="T170" s="2"/>
      <c r="U170" s="2"/>
      <c r="V170" s="2"/>
      <c r="W170" s="392"/>
      <c r="X170" s="9"/>
      <c r="Y170" s="8"/>
      <c r="Z170" s="9"/>
      <c r="AA170" s="8"/>
      <c r="AB170" s="9"/>
      <c r="AC170" s="9"/>
      <c r="AD170" s="10"/>
      <c r="AE170" s="551"/>
      <c r="AQ170" s="38"/>
      <c r="IR170" s="2"/>
      <c r="IS170" s="2"/>
      <c r="IT170" s="2"/>
      <c r="IU170" s="2"/>
      <c r="IV170" s="2"/>
      <c r="IW170" s="2"/>
    </row>
    <row r="171" spans="2:257" s="27" customFormat="1" x14ac:dyDescent="0.15">
      <c r="B171" s="5"/>
      <c r="C171" s="2"/>
      <c r="D171" s="6"/>
      <c r="E171" s="3"/>
      <c r="F171" s="3"/>
      <c r="G171" s="2"/>
      <c r="H171" s="2"/>
      <c r="I171" s="390"/>
      <c r="J171" s="81"/>
      <c r="K171" s="2"/>
      <c r="L171" s="2"/>
      <c r="M171" s="2"/>
      <c r="N171" s="2"/>
      <c r="O171" s="2"/>
      <c r="P171" s="2"/>
      <c r="Q171" s="2"/>
      <c r="R171" s="2"/>
      <c r="S171" s="2"/>
      <c r="T171" s="2"/>
      <c r="U171" s="2"/>
      <c r="V171" s="2"/>
      <c r="W171" s="392"/>
      <c r="X171" s="9"/>
      <c r="Y171" s="8"/>
      <c r="Z171" s="9"/>
      <c r="AA171" s="8"/>
      <c r="AB171" s="9"/>
      <c r="AC171" s="9"/>
      <c r="AD171" s="10"/>
      <c r="AE171" s="551"/>
      <c r="AQ171" s="38"/>
      <c r="IR171" s="2"/>
      <c r="IS171" s="2"/>
      <c r="IT171" s="2"/>
      <c r="IU171" s="2"/>
      <c r="IV171" s="2"/>
      <c r="IW171" s="2"/>
    </row>
    <row r="172" spans="2:257" s="27" customFormat="1" x14ac:dyDescent="0.15">
      <c r="B172" s="5"/>
      <c r="C172" s="2"/>
      <c r="D172" s="6"/>
      <c r="E172" s="3"/>
      <c r="F172" s="3"/>
      <c r="G172" s="2"/>
      <c r="H172" s="2"/>
      <c r="I172" s="390"/>
      <c r="J172" s="81"/>
      <c r="K172" s="2"/>
      <c r="L172" s="2"/>
      <c r="M172" s="2"/>
      <c r="N172" s="2"/>
      <c r="O172" s="2"/>
      <c r="P172" s="2"/>
      <c r="Q172" s="2"/>
      <c r="R172" s="2"/>
      <c r="S172" s="2"/>
      <c r="T172" s="2"/>
      <c r="U172" s="2"/>
      <c r="V172" s="2"/>
      <c r="W172" s="392"/>
      <c r="X172" s="9"/>
      <c r="Y172" s="8"/>
      <c r="Z172" s="9"/>
      <c r="AA172" s="8"/>
      <c r="AB172" s="9"/>
      <c r="AC172" s="9"/>
      <c r="AD172" s="10"/>
      <c r="AE172" s="551"/>
      <c r="AQ172" s="38"/>
      <c r="IR172" s="2"/>
      <c r="IS172" s="2"/>
      <c r="IT172" s="2"/>
      <c r="IU172" s="2"/>
      <c r="IV172" s="2"/>
      <c r="IW172" s="2"/>
    </row>
    <row r="173" spans="2:257" s="27" customFormat="1" x14ac:dyDescent="0.15">
      <c r="B173" s="5"/>
      <c r="C173" s="2"/>
      <c r="D173" s="6"/>
      <c r="E173" s="3"/>
      <c r="F173" s="3"/>
      <c r="G173" s="2"/>
      <c r="H173" s="2"/>
      <c r="I173" s="390"/>
      <c r="J173" s="81"/>
      <c r="K173" s="2"/>
      <c r="L173" s="2"/>
      <c r="M173" s="2"/>
      <c r="N173" s="2"/>
      <c r="O173" s="2"/>
      <c r="P173" s="2"/>
      <c r="Q173" s="2"/>
      <c r="R173" s="2"/>
      <c r="S173" s="2"/>
      <c r="T173" s="2"/>
      <c r="U173" s="2"/>
      <c r="V173" s="2"/>
      <c r="W173" s="392"/>
      <c r="X173" s="9"/>
      <c r="Y173" s="8"/>
      <c r="Z173" s="9"/>
      <c r="AA173" s="8"/>
      <c r="AB173" s="9"/>
      <c r="AC173" s="9"/>
      <c r="AD173" s="10"/>
      <c r="AE173" s="551"/>
      <c r="AQ173" s="38"/>
      <c r="IR173" s="2"/>
      <c r="IS173" s="2"/>
      <c r="IT173" s="2"/>
      <c r="IU173" s="2"/>
      <c r="IV173" s="2"/>
      <c r="IW173" s="2"/>
    </row>
    <row r="174" spans="2:257" s="27" customFormat="1" x14ac:dyDescent="0.15">
      <c r="B174" s="5"/>
      <c r="C174" s="2"/>
      <c r="D174" s="6"/>
      <c r="E174" s="3"/>
      <c r="F174" s="3"/>
      <c r="G174" s="2"/>
      <c r="H174" s="2"/>
      <c r="I174" s="390"/>
      <c r="J174" s="81"/>
      <c r="K174" s="2"/>
      <c r="L174" s="2"/>
      <c r="M174" s="2"/>
      <c r="N174" s="2"/>
      <c r="O174" s="2"/>
      <c r="P174" s="2"/>
      <c r="Q174" s="2"/>
      <c r="R174" s="2"/>
      <c r="S174" s="2"/>
      <c r="T174" s="2"/>
      <c r="U174" s="2"/>
      <c r="V174" s="2"/>
      <c r="W174" s="392"/>
      <c r="X174" s="9"/>
      <c r="Y174" s="8"/>
      <c r="Z174" s="9"/>
      <c r="AA174" s="8"/>
      <c r="AB174" s="9"/>
      <c r="AC174" s="9"/>
      <c r="AD174" s="10"/>
      <c r="AE174" s="551"/>
      <c r="AQ174" s="38"/>
      <c r="IR174" s="2"/>
      <c r="IS174" s="2"/>
      <c r="IT174" s="2"/>
      <c r="IU174" s="2"/>
      <c r="IV174" s="2"/>
      <c r="IW174" s="2"/>
    </row>
    <row r="175" spans="2:257" s="27" customFormat="1" x14ac:dyDescent="0.15">
      <c r="B175" s="5"/>
      <c r="C175" s="2"/>
      <c r="D175" s="6"/>
      <c r="E175" s="3"/>
      <c r="F175" s="3"/>
      <c r="G175" s="2"/>
      <c r="H175" s="2"/>
      <c r="I175" s="390"/>
      <c r="J175" s="81"/>
      <c r="K175" s="2"/>
      <c r="L175" s="2"/>
      <c r="M175" s="2"/>
      <c r="N175" s="2"/>
      <c r="O175" s="2"/>
      <c r="P175" s="2"/>
      <c r="Q175" s="2"/>
      <c r="R175" s="2"/>
      <c r="S175" s="2"/>
      <c r="T175" s="2"/>
      <c r="U175" s="2"/>
      <c r="V175" s="2"/>
      <c r="W175" s="392"/>
      <c r="X175" s="9"/>
      <c r="Y175" s="8"/>
      <c r="Z175" s="9"/>
      <c r="AA175" s="8"/>
      <c r="AB175" s="9"/>
      <c r="AC175" s="9"/>
      <c r="AD175" s="10"/>
      <c r="AE175" s="551"/>
      <c r="AQ175" s="38"/>
      <c r="IR175" s="2"/>
      <c r="IS175" s="2"/>
      <c r="IT175" s="2"/>
      <c r="IU175" s="2"/>
      <c r="IV175" s="2"/>
      <c r="IW175" s="2"/>
    </row>
    <row r="176" spans="2:257" s="27" customFormat="1" x14ac:dyDescent="0.15">
      <c r="B176" s="5"/>
      <c r="C176" s="2"/>
      <c r="D176" s="6"/>
      <c r="E176" s="3"/>
      <c r="F176" s="3"/>
      <c r="G176" s="2"/>
      <c r="H176" s="2"/>
      <c r="I176" s="390"/>
      <c r="J176" s="81"/>
      <c r="K176" s="2"/>
      <c r="L176" s="2"/>
      <c r="M176" s="2"/>
      <c r="N176" s="2"/>
      <c r="O176" s="2"/>
      <c r="P176" s="2"/>
      <c r="Q176" s="2"/>
      <c r="R176" s="2"/>
      <c r="S176" s="2"/>
      <c r="T176" s="2"/>
      <c r="U176" s="2"/>
      <c r="V176" s="2"/>
      <c r="W176" s="392"/>
      <c r="X176" s="9"/>
      <c r="Y176" s="8"/>
      <c r="Z176" s="9"/>
      <c r="AA176" s="8"/>
      <c r="AB176" s="9"/>
      <c r="AC176" s="9"/>
      <c r="AD176" s="10"/>
      <c r="AE176" s="551"/>
      <c r="AQ176" s="38"/>
      <c r="IR176" s="2"/>
      <c r="IS176" s="2"/>
      <c r="IT176" s="2"/>
      <c r="IU176" s="2"/>
      <c r="IV176" s="2"/>
      <c r="IW176" s="2"/>
    </row>
    <row r="177" spans="2:257" s="27" customFormat="1" x14ac:dyDescent="0.15">
      <c r="B177" s="5"/>
      <c r="C177" s="2"/>
      <c r="D177" s="6"/>
      <c r="E177" s="3"/>
      <c r="F177" s="3"/>
      <c r="G177" s="2"/>
      <c r="H177" s="2"/>
      <c r="I177" s="390"/>
      <c r="J177" s="81"/>
      <c r="K177" s="2"/>
      <c r="L177" s="2"/>
      <c r="M177" s="2"/>
      <c r="N177" s="2"/>
      <c r="O177" s="2"/>
      <c r="P177" s="2"/>
      <c r="Q177" s="2"/>
      <c r="R177" s="2"/>
      <c r="S177" s="2"/>
      <c r="T177" s="2"/>
      <c r="U177" s="2"/>
      <c r="V177" s="2"/>
      <c r="W177" s="392"/>
      <c r="X177" s="9"/>
      <c r="Y177" s="8"/>
      <c r="Z177" s="9"/>
      <c r="AA177" s="8"/>
      <c r="AB177" s="9"/>
      <c r="AC177" s="9"/>
      <c r="AD177" s="10"/>
      <c r="AE177" s="551"/>
      <c r="AQ177" s="38"/>
      <c r="IR177" s="2"/>
      <c r="IS177" s="2"/>
      <c r="IT177" s="2"/>
      <c r="IU177" s="2"/>
      <c r="IV177" s="2"/>
      <c r="IW177" s="2"/>
    </row>
    <row r="178" spans="2:257" s="27" customFormat="1" x14ac:dyDescent="0.15">
      <c r="B178" s="5"/>
      <c r="C178" s="2"/>
      <c r="D178" s="6"/>
      <c r="E178" s="3"/>
      <c r="F178" s="3"/>
      <c r="G178" s="2"/>
      <c r="H178" s="2"/>
      <c r="I178" s="390"/>
      <c r="J178" s="81"/>
      <c r="K178" s="2"/>
      <c r="L178" s="2"/>
      <c r="M178" s="2"/>
      <c r="N178" s="2"/>
      <c r="O178" s="2"/>
      <c r="P178" s="2"/>
      <c r="Q178" s="2"/>
      <c r="R178" s="2"/>
      <c r="S178" s="2"/>
      <c r="T178" s="2"/>
      <c r="U178" s="2"/>
      <c r="V178" s="2"/>
      <c r="W178" s="392"/>
      <c r="X178" s="9"/>
      <c r="Y178" s="8"/>
      <c r="Z178" s="9"/>
      <c r="AA178" s="8"/>
      <c r="AB178" s="9"/>
      <c r="AC178" s="9"/>
      <c r="AD178" s="10"/>
      <c r="AE178" s="551"/>
      <c r="AQ178" s="38"/>
      <c r="IR178" s="2"/>
      <c r="IS178" s="2"/>
      <c r="IT178" s="2"/>
      <c r="IU178" s="2"/>
      <c r="IV178" s="2"/>
      <c r="IW178" s="2"/>
    </row>
    <row r="179" spans="2:257" s="27" customFormat="1" x14ac:dyDescent="0.15">
      <c r="B179" s="5"/>
      <c r="C179" s="2"/>
      <c r="D179" s="6"/>
      <c r="E179" s="3"/>
      <c r="F179" s="3"/>
      <c r="G179" s="2"/>
      <c r="H179" s="2"/>
      <c r="I179" s="390"/>
      <c r="J179" s="81"/>
      <c r="K179" s="2"/>
      <c r="L179" s="2"/>
      <c r="M179" s="2"/>
      <c r="N179" s="2"/>
      <c r="O179" s="2"/>
      <c r="P179" s="2"/>
      <c r="Q179" s="2"/>
      <c r="R179" s="2"/>
      <c r="S179" s="2"/>
      <c r="T179" s="2"/>
      <c r="U179" s="2"/>
      <c r="V179" s="2"/>
      <c r="W179" s="392"/>
      <c r="X179" s="9"/>
      <c r="Y179" s="8"/>
      <c r="Z179" s="9"/>
      <c r="AA179" s="8"/>
      <c r="AB179" s="9"/>
      <c r="AC179" s="9"/>
      <c r="AD179" s="10"/>
      <c r="AE179" s="551"/>
      <c r="AQ179" s="38"/>
      <c r="IR179" s="2"/>
      <c r="IS179" s="2"/>
      <c r="IT179" s="2"/>
      <c r="IU179" s="2"/>
      <c r="IV179" s="2"/>
      <c r="IW179" s="2"/>
    </row>
    <row r="180" spans="2:257" s="27" customFormat="1" x14ac:dyDescent="0.15">
      <c r="B180" s="5"/>
      <c r="C180" s="2"/>
      <c r="D180" s="6"/>
      <c r="E180" s="3"/>
      <c r="F180" s="3"/>
      <c r="G180" s="2"/>
      <c r="H180" s="2"/>
      <c r="I180" s="390"/>
      <c r="J180" s="81"/>
      <c r="K180" s="2"/>
      <c r="L180" s="2"/>
      <c r="M180" s="2"/>
      <c r="N180" s="2"/>
      <c r="O180" s="2"/>
      <c r="P180" s="2"/>
      <c r="Q180" s="2"/>
      <c r="R180" s="2"/>
      <c r="S180" s="2"/>
      <c r="T180" s="2"/>
      <c r="U180" s="2"/>
      <c r="V180" s="2"/>
      <c r="W180" s="392"/>
      <c r="X180" s="9"/>
      <c r="Y180" s="8"/>
      <c r="Z180" s="9"/>
      <c r="AA180" s="8"/>
      <c r="AB180" s="9"/>
      <c r="AC180" s="9"/>
      <c r="AD180" s="10"/>
      <c r="AE180" s="551"/>
      <c r="AQ180" s="38"/>
      <c r="IR180" s="2"/>
      <c r="IS180" s="2"/>
      <c r="IT180" s="2"/>
      <c r="IU180" s="2"/>
      <c r="IV180" s="2"/>
      <c r="IW180" s="2"/>
    </row>
    <row r="181" spans="2:257" s="27" customFormat="1" x14ac:dyDescent="0.15">
      <c r="B181" s="5"/>
      <c r="C181" s="2"/>
      <c r="D181" s="6"/>
      <c r="E181" s="3"/>
      <c r="F181" s="3"/>
      <c r="G181" s="2"/>
      <c r="H181" s="2"/>
      <c r="I181" s="390"/>
      <c r="J181" s="81"/>
      <c r="K181" s="2"/>
      <c r="L181" s="2"/>
      <c r="M181" s="2"/>
      <c r="N181" s="2"/>
      <c r="O181" s="2"/>
      <c r="P181" s="2"/>
      <c r="Q181" s="2"/>
      <c r="R181" s="2"/>
      <c r="S181" s="2"/>
      <c r="T181" s="2"/>
      <c r="U181" s="2"/>
      <c r="V181" s="2"/>
      <c r="W181" s="392"/>
      <c r="X181" s="9"/>
      <c r="Y181" s="8"/>
      <c r="Z181" s="9"/>
      <c r="AA181" s="8"/>
      <c r="AB181" s="9"/>
      <c r="AC181" s="9"/>
      <c r="AD181" s="10"/>
      <c r="AE181" s="551"/>
      <c r="AQ181" s="38"/>
      <c r="IR181" s="2"/>
      <c r="IS181" s="2"/>
      <c r="IT181" s="2"/>
      <c r="IU181" s="2"/>
      <c r="IV181" s="2"/>
      <c r="IW181" s="2"/>
    </row>
    <row r="182" spans="2:257" s="27" customFormat="1" x14ac:dyDescent="0.15">
      <c r="B182" s="5"/>
      <c r="C182" s="2"/>
      <c r="D182" s="6"/>
      <c r="E182" s="3"/>
      <c r="F182" s="3"/>
      <c r="G182" s="2"/>
      <c r="H182" s="2"/>
      <c r="I182" s="390"/>
      <c r="J182" s="81"/>
      <c r="K182" s="2"/>
      <c r="L182" s="2"/>
      <c r="M182" s="2"/>
      <c r="N182" s="2"/>
      <c r="O182" s="2"/>
      <c r="P182" s="2"/>
      <c r="Q182" s="2"/>
      <c r="R182" s="2"/>
      <c r="S182" s="2"/>
      <c r="T182" s="2"/>
      <c r="U182" s="2"/>
      <c r="V182" s="2"/>
      <c r="W182" s="392"/>
      <c r="X182" s="9"/>
      <c r="Y182" s="8"/>
      <c r="Z182" s="9"/>
      <c r="AA182" s="8"/>
      <c r="AB182" s="9"/>
      <c r="AC182" s="9"/>
      <c r="AD182" s="10"/>
      <c r="AE182" s="551"/>
      <c r="AQ182" s="38"/>
      <c r="IR182" s="2"/>
      <c r="IS182" s="2"/>
      <c r="IT182" s="2"/>
      <c r="IU182" s="2"/>
      <c r="IV182" s="2"/>
      <c r="IW182" s="2"/>
    </row>
    <row r="183" spans="2:257" s="27" customFormat="1" x14ac:dyDescent="0.15">
      <c r="B183" s="5"/>
      <c r="C183" s="2"/>
      <c r="D183" s="6"/>
      <c r="E183" s="3"/>
      <c r="F183" s="3"/>
      <c r="G183" s="2"/>
      <c r="H183" s="2"/>
      <c r="I183" s="390"/>
      <c r="J183" s="81"/>
      <c r="K183" s="2"/>
      <c r="L183" s="2"/>
      <c r="M183" s="2"/>
      <c r="N183" s="2"/>
      <c r="O183" s="2"/>
      <c r="P183" s="2"/>
      <c r="Q183" s="2"/>
      <c r="R183" s="2"/>
      <c r="S183" s="2"/>
      <c r="T183" s="2"/>
      <c r="U183" s="2"/>
      <c r="V183" s="2"/>
      <c r="W183" s="392"/>
      <c r="X183" s="9"/>
      <c r="Y183" s="8"/>
      <c r="Z183" s="9"/>
      <c r="AA183" s="8"/>
      <c r="AB183" s="9"/>
      <c r="AC183" s="9"/>
      <c r="AD183" s="10"/>
      <c r="AE183" s="551"/>
      <c r="AQ183" s="38"/>
      <c r="IR183" s="2"/>
      <c r="IS183" s="2"/>
      <c r="IT183" s="2"/>
      <c r="IU183" s="2"/>
      <c r="IV183" s="2"/>
      <c r="IW183" s="2"/>
    </row>
    <row r="184" spans="2:257" s="27" customFormat="1" x14ac:dyDescent="0.15">
      <c r="B184" s="5"/>
      <c r="C184" s="2"/>
      <c r="D184" s="6"/>
      <c r="E184" s="3"/>
      <c r="F184" s="3"/>
      <c r="G184" s="2"/>
      <c r="H184" s="2"/>
      <c r="I184" s="390"/>
      <c r="J184" s="81"/>
      <c r="K184" s="2"/>
      <c r="L184" s="2"/>
      <c r="M184" s="2"/>
      <c r="N184" s="2"/>
      <c r="O184" s="2"/>
      <c r="P184" s="2"/>
      <c r="Q184" s="2"/>
      <c r="R184" s="2"/>
      <c r="S184" s="2"/>
      <c r="T184" s="2"/>
      <c r="U184" s="2"/>
      <c r="V184" s="2"/>
      <c r="W184" s="392"/>
      <c r="X184" s="9"/>
      <c r="Y184" s="8"/>
      <c r="Z184" s="9"/>
      <c r="AA184" s="8"/>
      <c r="AB184" s="9"/>
      <c r="AC184" s="9"/>
      <c r="AD184" s="10"/>
      <c r="AE184" s="551"/>
      <c r="AQ184" s="38"/>
      <c r="IR184" s="2"/>
      <c r="IS184" s="2"/>
      <c r="IT184" s="2"/>
      <c r="IU184" s="2"/>
      <c r="IV184" s="2"/>
      <c r="IW184" s="2"/>
    </row>
    <row r="185" spans="2:257" s="27" customFormat="1" x14ac:dyDescent="0.15">
      <c r="B185" s="5"/>
      <c r="C185" s="2"/>
      <c r="D185" s="6"/>
      <c r="E185" s="3"/>
      <c r="F185" s="3"/>
      <c r="G185" s="2"/>
      <c r="H185" s="2"/>
      <c r="I185" s="390"/>
      <c r="J185" s="81"/>
      <c r="K185" s="2"/>
      <c r="L185" s="2"/>
      <c r="M185" s="2"/>
      <c r="N185" s="2"/>
      <c r="O185" s="2"/>
      <c r="P185" s="2"/>
      <c r="Q185" s="2"/>
      <c r="R185" s="2"/>
      <c r="S185" s="2"/>
      <c r="T185" s="2"/>
      <c r="U185" s="2"/>
      <c r="V185" s="2"/>
      <c r="W185" s="392"/>
      <c r="X185" s="9"/>
      <c r="Y185" s="8"/>
      <c r="Z185" s="9"/>
      <c r="AA185" s="8"/>
      <c r="AB185" s="9"/>
      <c r="AC185" s="9"/>
      <c r="AD185" s="10"/>
      <c r="AE185" s="551"/>
      <c r="AQ185" s="38"/>
      <c r="IR185" s="2"/>
      <c r="IS185" s="2"/>
      <c r="IT185" s="2"/>
      <c r="IU185" s="2"/>
      <c r="IV185" s="2"/>
      <c r="IW185" s="2"/>
    </row>
    <row r="186" spans="2:257" s="27" customFormat="1" x14ac:dyDescent="0.15">
      <c r="B186" s="5"/>
      <c r="C186" s="2"/>
      <c r="D186" s="6"/>
      <c r="E186" s="3"/>
      <c r="F186" s="3"/>
      <c r="G186" s="2"/>
      <c r="H186" s="2"/>
      <c r="I186" s="390"/>
      <c r="J186" s="81"/>
      <c r="K186" s="2"/>
      <c r="L186" s="2"/>
      <c r="M186" s="2"/>
      <c r="N186" s="2"/>
      <c r="O186" s="2"/>
      <c r="P186" s="2"/>
      <c r="Q186" s="2"/>
      <c r="R186" s="2"/>
      <c r="S186" s="2"/>
      <c r="T186" s="2"/>
      <c r="U186" s="2"/>
      <c r="V186" s="2"/>
      <c r="W186" s="392"/>
      <c r="X186" s="9"/>
      <c r="Y186" s="8"/>
      <c r="Z186" s="9"/>
      <c r="AA186" s="8"/>
      <c r="AB186" s="9"/>
      <c r="AC186" s="9"/>
      <c r="AD186" s="10"/>
      <c r="AE186" s="551"/>
      <c r="AQ186" s="38"/>
      <c r="IR186" s="2"/>
      <c r="IS186" s="2"/>
      <c r="IT186" s="2"/>
      <c r="IU186" s="2"/>
      <c r="IV186" s="2"/>
      <c r="IW186" s="2"/>
    </row>
    <row r="187" spans="2:257" s="27" customFormat="1" x14ac:dyDescent="0.15">
      <c r="B187" s="5"/>
      <c r="C187" s="2"/>
      <c r="D187" s="6"/>
      <c r="E187" s="3"/>
      <c r="F187" s="3"/>
      <c r="G187" s="2"/>
      <c r="H187" s="2"/>
      <c r="I187" s="390"/>
      <c r="J187" s="81"/>
      <c r="K187" s="2"/>
      <c r="L187" s="2"/>
      <c r="M187" s="2"/>
      <c r="N187" s="2"/>
      <c r="O187" s="2"/>
      <c r="P187" s="2"/>
      <c r="Q187" s="2"/>
      <c r="R187" s="2"/>
      <c r="S187" s="2"/>
      <c r="T187" s="2"/>
      <c r="U187" s="2"/>
      <c r="V187" s="2"/>
      <c r="W187" s="392"/>
      <c r="X187" s="9"/>
      <c r="Y187" s="8"/>
      <c r="Z187" s="9"/>
      <c r="AA187" s="8"/>
      <c r="AB187" s="9"/>
      <c r="AC187" s="9"/>
      <c r="AD187" s="10"/>
      <c r="AE187" s="551"/>
      <c r="AQ187" s="38"/>
      <c r="IR187" s="2"/>
      <c r="IS187" s="2"/>
      <c r="IT187" s="2"/>
      <c r="IU187" s="2"/>
      <c r="IV187" s="2"/>
      <c r="IW187" s="2"/>
    </row>
    <row r="188" spans="2:257" s="27" customFormat="1" x14ac:dyDescent="0.15">
      <c r="B188" s="5"/>
      <c r="C188" s="2"/>
      <c r="D188" s="6"/>
      <c r="E188" s="3"/>
      <c r="F188" s="3"/>
      <c r="G188" s="2"/>
      <c r="H188" s="2"/>
      <c r="I188" s="390"/>
      <c r="J188" s="81"/>
      <c r="K188" s="2"/>
      <c r="L188" s="2"/>
      <c r="M188" s="2"/>
      <c r="N188" s="2"/>
      <c r="O188" s="2"/>
      <c r="P188" s="2"/>
      <c r="Q188" s="2"/>
      <c r="R188" s="2"/>
      <c r="S188" s="2"/>
      <c r="T188" s="2"/>
      <c r="U188" s="2"/>
      <c r="V188" s="2"/>
      <c r="W188" s="392"/>
      <c r="X188" s="9"/>
      <c r="Y188" s="8"/>
      <c r="Z188" s="9"/>
      <c r="AA188" s="8"/>
      <c r="AB188" s="9"/>
      <c r="AC188" s="9"/>
      <c r="AD188" s="10"/>
      <c r="AE188" s="551"/>
      <c r="AQ188" s="38"/>
      <c r="IR188" s="2"/>
      <c r="IS188" s="2"/>
      <c r="IT188" s="2"/>
      <c r="IU188" s="2"/>
      <c r="IV188" s="2"/>
      <c r="IW188" s="2"/>
    </row>
    <row r="189" spans="2:257" s="27" customFormat="1" x14ac:dyDescent="0.15">
      <c r="B189" s="5"/>
      <c r="C189" s="2"/>
      <c r="D189" s="6"/>
      <c r="E189" s="3"/>
      <c r="F189" s="3"/>
      <c r="G189" s="2"/>
      <c r="H189" s="2"/>
      <c r="I189" s="390"/>
      <c r="J189" s="81"/>
      <c r="K189" s="2"/>
      <c r="L189" s="2"/>
      <c r="M189" s="2"/>
      <c r="N189" s="2"/>
      <c r="O189" s="2"/>
      <c r="P189" s="2"/>
      <c r="Q189" s="2"/>
      <c r="R189" s="2"/>
      <c r="S189" s="2"/>
      <c r="T189" s="2"/>
      <c r="U189" s="2"/>
      <c r="V189" s="2"/>
      <c r="W189" s="392"/>
      <c r="X189" s="9"/>
      <c r="Y189" s="8"/>
      <c r="Z189" s="9"/>
      <c r="AA189" s="8"/>
      <c r="AB189" s="9"/>
      <c r="AC189" s="9"/>
      <c r="AD189" s="10"/>
      <c r="AE189" s="551"/>
      <c r="AQ189" s="38"/>
      <c r="IR189" s="2"/>
      <c r="IS189" s="2"/>
      <c r="IT189" s="2"/>
      <c r="IU189" s="2"/>
      <c r="IV189" s="2"/>
      <c r="IW189" s="2"/>
    </row>
    <row r="190" spans="2:257" s="27" customFormat="1" x14ac:dyDescent="0.15">
      <c r="B190" s="5"/>
      <c r="C190" s="2"/>
      <c r="D190" s="6"/>
      <c r="E190" s="3"/>
      <c r="F190" s="3"/>
      <c r="G190" s="2"/>
      <c r="H190" s="2"/>
      <c r="I190" s="390"/>
      <c r="J190" s="81"/>
      <c r="K190" s="2"/>
      <c r="L190" s="2"/>
      <c r="M190" s="2"/>
      <c r="N190" s="2"/>
      <c r="O190" s="2"/>
      <c r="P190" s="2"/>
      <c r="Q190" s="2"/>
      <c r="R190" s="2"/>
      <c r="S190" s="2"/>
      <c r="T190" s="2"/>
      <c r="U190" s="2"/>
      <c r="V190" s="2"/>
      <c r="W190" s="392"/>
      <c r="X190" s="9"/>
      <c r="Y190" s="8"/>
      <c r="Z190" s="9"/>
      <c r="AA190" s="8"/>
      <c r="AB190" s="9"/>
      <c r="AC190" s="9"/>
      <c r="AD190" s="10"/>
      <c r="AE190" s="551"/>
      <c r="AQ190" s="38"/>
      <c r="IR190" s="2"/>
      <c r="IS190" s="2"/>
      <c r="IT190" s="2"/>
      <c r="IU190" s="2"/>
      <c r="IV190" s="2"/>
      <c r="IW190" s="2"/>
    </row>
    <row r="191" spans="2:257" s="27" customFormat="1" x14ac:dyDescent="0.15">
      <c r="B191" s="5"/>
      <c r="C191" s="2"/>
      <c r="D191" s="6"/>
      <c r="E191" s="3"/>
      <c r="F191" s="3"/>
      <c r="G191" s="2"/>
      <c r="H191" s="2"/>
      <c r="I191" s="390"/>
      <c r="J191" s="81"/>
      <c r="K191" s="2"/>
      <c r="L191" s="2"/>
      <c r="M191" s="2"/>
      <c r="N191" s="2"/>
      <c r="O191" s="2"/>
      <c r="P191" s="2"/>
      <c r="Q191" s="2"/>
      <c r="R191" s="2"/>
      <c r="S191" s="2"/>
      <c r="T191" s="2"/>
      <c r="U191" s="2"/>
      <c r="V191" s="2"/>
      <c r="W191" s="392"/>
      <c r="X191" s="9"/>
      <c r="Y191" s="8"/>
      <c r="Z191" s="9"/>
      <c r="AA191" s="8"/>
      <c r="AB191" s="9"/>
      <c r="AC191" s="9"/>
      <c r="AD191" s="10"/>
      <c r="AE191" s="551"/>
      <c r="AQ191" s="38"/>
      <c r="IR191" s="2"/>
      <c r="IS191" s="2"/>
      <c r="IT191" s="2"/>
      <c r="IU191" s="2"/>
      <c r="IV191" s="2"/>
      <c r="IW191" s="2"/>
    </row>
    <row r="192" spans="2:257" s="27" customFormat="1" x14ac:dyDescent="0.15">
      <c r="B192" s="5"/>
      <c r="C192" s="2"/>
      <c r="D192" s="6"/>
      <c r="E192" s="3"/>
      <c r="F192" s="3"/>
      <c r="G192" s="2"/>
      <c r="H192" s="2"/>
      <c r="I192" s="390"/>
      <c r="J192" s="81"/>
      <c r="K192" s="2"/>
      <c r="L192" s="2"/>
      <c r="M192" s="2"/>
      <c r="N192" s="2"/>
      <c r="O192" s="2"/>
      <c r="P192" s="2"/>
      <c r="Q192" s="2"/>
      <c r="R192" s="2"/>
      <c r="S192" s="2"/>
      <c r="T192" s="2"/>
      <c r="U192" s="2"/>
      <c r="V192" s="2"/>
      <c r="W192" s="392"/>
      <c r="X192" s="9"/>
      <c r="Y192" s="8"/>
      <c r="Z192" s="9"/>
      <c r="AA192" s="8"/>
      <c r="AB192" s="9"/>
      <c r="AC192" s="9"/>
      <c r="AD192" s="10"/>
      <c r="AE192" s="551"/>
      <c r="AQ192" s="38"/>
      <c r="IR192" s="2"/>
      <c r="IS192" s="2"/>
      <c r="IT192" s="2"/>
      <c r="IU192" s="2"/>
      <c r="IV192" s="2"/>
      <c r="IW192" s="2"/>
    </row>
    <row r="193" spans="2:257" s="27" customFormat="1" x14ac:dyDescent="0.15">
      <c r="B193" s="5"/>
      <c r="C193" s="2"/>
      <c r="D193" s="6"/>
      <c r="E193" s="3"/>
      <c r="F193" s="3"/>
      <c r="G193" s="2"/>
      <c r="H193" s="2"/>
      <c r="I193" s="390"/>
      <c r="J193" s="81"/>
      <c r="K193" s="2"/>
      <c r="L193" s="2"/>
      <c r="M193" s="2"/>
      <c r="N193" s="2"/>
      <c r="O193" s="2"/>
      <c r="P193" s="2"/>
      <c r="Q193" s="2"/>
      <c r="R193" s="2"/>
      <c r="S193" s="2"/>
      <c r="T193" s="2"/>
      <c r="U193" s="2"/>
      <c r="V193" s="2"/>
      <c r="W193" s="392"/>
      <c r="X193" s="9"/>
      <c r="Y193" s="8"/>
      <c r="Z193" s="9"/>
      <c r="AA193" s="8"/>
      <c r="AB193" s="9"/>
      <c r="AC193" s="9"/>
      <c r="AD193" s="10"/>
      <c r="AE193" s="551"/>
      <c r="AQ193" s="38"/>
      <c r="IR193" s="2"/>
      <c r="IS193" s="2"/>
      <c r="IT193" s="2"/>
      <c r="IU193" s="2"/>
      <c r="IV193" s="2"/>
      <c r="IW193" s="2"/>
    </row>
    <row r="194" spans="2:257" s="27" customFormat="1" x14ac:dyDescent="0.15">
      <c r="B194" s="5"/>
      <c r="C194" s="2"/>
      <c r="D194" s="6"/>
      <c r="E194" s="3"/>
      <c r="F194" s="3"/>
      <c r="G194" s="2"/>
      <c r="H194" s="2"/>
      <c r="I194" s="390"/>
      <c r="J194" s="81"/>
      <c r="K194" s="2"/>
      <c r="L194" s="2"/>
      <c r="M194" s="2"/>
      <c r="N194" s="2"/>
      <c r="O194" s="2"/>
      <c r="P194" s="2"/>
      <c r="Q194" s="2"/>
      <c r="R194" s="2"/>
      <c r="S194" s="2"/>
      <c r="T194" s="2"/>
      <c r="U194" s="2"/>
      <c r="V194" s="2"/>
      <c r="W194" s="392"/>
      <c r="X194" s="9"/>
      <c r="Y194" s="8"/>
      <c r="Z194" s="9"/>
      <c r="AA194" s="8"/>
      <c r="AB194" s="9"/>
      <c r="AC194" s="9"/>
      <c r="AD194" s="10"/>
      <c r="AE194" s="551"/>
      <c r="AQ194" s="38"/>
      <c r="IR194" s="2"/>
      <c r="IS194" s="2"/>
      <c r="IT194" s="2"/>
      <c r="IU194" s="2"/>
      <c r="IV194" s="2"/>
      <c r="IW194" s="2"/>
    </row>
    <row r="195" spans="2:257" s="27" customFormat="1" x14ac:dyDescent="0.15">
      <c r="B195" s="5"/>
      <c r="C195" s="2"/>
      <c r="D195" s="6"/>
      <c r="E195" s="3"/>
      <c r="F195" s="3"/>
      <c r="G195" s="2"/>
      <c r="H195" s="2"/>
      <c r="I195" s="390"/>
      <c r="J195" s="81"/>
      <c r="K195" s="2"/>
      <c r="L195" s="2"/>
      <c r="M195" s="2"/>
      <c r="N195" s="2"/>
      <c r="O195" s="2"/>
      <c r="P195" s="2"/>
      <c r="Q195" s="2"/>
      <c r="R195" s="2"/>
      <c r="S195" s="2"/>
      <c r="T195" s="2"/>
      <c r="U195" s="2"/>
      <c r="V195" s="2"/>
      <c r="W195" s="392"/>
      <c r="X195" s="9"/>
      <c r="Y195" s="8"/>
      <c r="Z195" s="9"/>
      <c r="AA195" s="8"/>
      <c r="AB195" s="9"/>
      <c r="AC195" s="9"/>
      <c r="AD195" s="10"/>
      <c r="AE195" s="551"/>
      <c r="AQ195" s="38"/>
      <c r="IR195" s="2"/>
      <c r="IS195" s="2"/>
      <c r="IT195" s="2"/>
      <c r="IU195" s="2"/>
      <c r="IV195" s="2"/>
      <c r="IW195" s="2"/>
    </row>
    <row r="196" spans="2:257" s="27" customFormat="1" x14ac:dyDescent="0.15">
      <c r="B196" s="5"/>
      <c r="C196" s="2"/>
      <c r="D196" s="6"/>
      <c r="E196" s="3"/>
      <c r="F196" s="3"/>
      <c r="G196" s="2"/>
      <c r="H196" s="2"/>
      <c r="I196" s="390"/>
      <c r="J196" s="81"/>
      <c r="K196" s="2"/>
      <c r="L196" s="2"/>
      <c r="M196" s="2"/>
      <c r="N196" s="2"/>
      <c r="O196" s="2"/>
      <c r="P196" s="2"/>
      <c r="Q196" s="2"/>
      <c r="R196" s="2"/>
      <c r="S196" s="2"/>
      <c r="T196" s="2"/>
      <c r="U196" s="2"/>
      <c r="V196" s="2"/>
      <c r="W196" s="392"/>
      <c r="X196" s="9"/>
      <c r="Y196" s="8"/>
      <c r="Z196" s="9"/>
      <c r="AA196" s="8"/>
      <c r="AB196" s="9"/>
      <c r="AC196" s="9"/>
      <c r="AD196" s="10"/>
      <c r="AE196" s="551"/>
      <c r="AQ196" s="38"/>
      <c r="IR196" s="2"/>
      <c r="IS196" s="2"/>
      <c r="IT196" s="2"/>
      <c r="IU196" s="2"/>
      <c r="IV196" s="2"/>
      <c r="IW196" s="2"/>
    </row>
    <row r="197" spans="2:257" s="27" customFormat="1" x14ac:dyDescent="0.15">
      <c r="B197" s="5"/>
      <c r="C197" s="2"/>
      <c r="D197" s="6"/>
      <c r="E197" s="3"/>
      <c r="F197" s="3"/>
      <c r="G197" s="2"/>
      <c r="H197" s="2"/>
      <c r="I197" s="390"/>
      <c r="J197" s="81"/>
      <c r="K197" s="2"/>
      <c r="L197" s="2"/>
      <c r="M197" s="2"/>
      <c r="N197" s="2"/>
      <c r="O197" s="2"/>
      <c r="P197" s="2"/>
      <c r="Q197" s="2"/>
      <c r="R197" s="2"/>
      <c r="S197" s="2"/>
      <c r="T197" s="2"/>
      <c r="U197" s="2"/>
      <c r="V197" s="2"/>
      <c r="W197" s="392"/>
      <c r="X197" s="9"/>
      <c r="Y197" s="8"/>
      <c r="Z197" s="9"/>
      <c r="AA197" s="8"/>
      <c r="AB197" s="9"/>
      <c r="AC197" s="9"/>
      <c r="AD197" s="10"/>
      <c r="AE197" s="551"/>
      <c r="AQ197" s="38"/>
      <c r="IR197" s="2"/>
      <c r="IS197" s="2"/>
      <c r="IT197" s="2"/>
      <c r="IU197" s="2"/>
      <c r="IV197" s="2"/>
      <c r="IW197" s="2"/>
    </row>
    <row r="198" spans="2:257" s="27" customFormat="1" x14ac:dyDescent="0.15">
      <c r="B198" s="5"/>
      <c r="C198" s="2"/>
      <c r="D198" s="6"/>
      <c r="E198" s="3"/>
      <c r="F198" s="3"/>
      <c r="G198" s="2"/>
      <c r="H198" s="2"/>
      <c r="I198" s="390"/>
      <c r="J198" s="81"/>
      <c r="K198" s="2"/>
      <c r="L198" s="2"/>
      <c r="M198" s="2"/>
      <c r="N198" s="2"/>
      <c r="O198" s="2"/>
      <c r="P198" s="2"/>
      <c r="Q198" s="2"/>
      <c r="R198" s="2"/>
      <c r="S198" s="2"/>
      <c r="T198" s="2"/>
      <c r="U198" s="2"/>
      <c r="V198" s="2"/>
      <c r="W198" s="392"/>
      <c r="X198" s="9"/>
      <c r="Y198" s="8"/>
      <c r="Z198" s="9"/>
      <c r="AA198" s="8"/>
      <c r="AB198" s="9"/>
      <c r="AC198" s="9"/>
      <c r="AD198" s="10"/>
      <c r="AE198" s="551"/>
      <c r="AQ198" s="38"/>
      <c r="IR198" s="2"/>
      <c r="IS198" s="2"/>
      <c r="IT198" s="2"/>
      <c r="IU198" s="2"/>
      <c r="IV198" s="2"/>
      <c r="IW198" s="2"/>
    </row>
    <row r="199" spans="2:257" s="27" customFormat="1" x14ac:dyDescent="0.15">
      <c r="B199" s="5"/>
      <c r="C199" s="2"/>
      <c r="D199" s="6"/>
      <c r="E199" s="3"/>
      <c r="F199" s="3"/>
      <c r="G199" s="2"/>
      <c r="H199" s="2"/>
      <c r="I199" s="390"/>
      <c r="J199" s="81"/>
      <c r="K199" s="2"/>
      <c r="L199" s="2"/>
      <c r="M199" s="2"/>
      <c r="N199" s="2"/>
      <c r="O199" s="2"/>
      <c r="P199" s="2"/>
      <c r="Q199" s="2"/>
      <c r="R199" s="2"/>
      <c r="S199" s="2"/>
      <c r="T199" s="2"/>
      <c r="U199" s="2"/>
      <c r="V199" s="2"/>
      <c r="W199" s="392"/>
      <c r="X199" s="9"/>
      <c r="Y199" s="8"/>
      <c r="Z199" s="9"/>
      <c r="AA199" s="8"/>
      <c r="AB199" s="9"/>
      <c r="AC199" s="9"/>
      <c r="AD199" s="10"/>
      <c r="AE199" s="551"/>
      <c r="AQ199" s="38"/>
      <c r="IR199" s="2"/>
      <c r="IS199" s="2"/>
      <c r="IT199" s="2"/>
      <c r="IU199" s="2"/>
      <c r="IV199" s="2"/>
      <c r="IW199" s="2"/>
    </row>
    <row r="200" spans="2:257" s="27" customFormat="1" x14ac:dyDescent="0.15">
      <c r="B200" s="5"/>
      <c r="C200" s="2"/>
      <c r="D200" s="6"/>
      <c r="E200" s="3"/>
      <c r="F200" s="3"/>
      <c r="G200" s="2"/>
      <c r="H200" s="2"/>
      <c r="I200" s="390"/>
      <c r="J200" s="81"/>
      <c r="K200" s="2"/>
      <c r="L200" s="2"/>
      <c r="M200" s="2"/>
      <c r="N200" s="2"/>
      <c r="O200" s="2"/>
      <c r="P200" s="2"/>
      <c r="Q200" s="2"/>
      <c r="R200" s="2"/>
      <c r="S200" s="2"/>
      <c r="T200" s="2"/>
      <c r="U200" s="2"/>
      <c r="V200" s="2"/>
      <c r="W200" s="392"/>
      <c r="X200" s="9"/>
      <c r="Y200" s="8"/>
      <c r="Z200" s="9"/>
      <c r="AA200" s="8"/>
      <c r="AB200" s="9"/>
      <c r="AC200" s="9"/>
      <c r="AD200" s="10"/>
      <c r="AE200" s="551"/>
      <c r="AQ200" s="38"/>
      <c r="IR200" s="2"/>
      <c r="IS200" s="2"/>
      <c r="IT200" s="2"/>
      <c r="IU200" s="2"/>
      <c r="IV200" s="2"/>
      <c r="IW200" s="2"/>
    </row>
    <row r="201" spans="2:257" s="27" customFormat="1" x14ac:dyDescent="0.15">
      <c r="B201" s="5"/>
      <c r="C201" s="2"/>
      <c r="D201" s="6"/>
      <c r="E201" s="3"/>
      <c r="F201" s="3"/>
      <c r="G201" s="2"/>
      <c r="H201" s="2"/>
      <c r="I201" s="390"/>
      <c r="J201" s="81"/>
      <c r="K201" s="2"/>
      <c r="L201" s="2"/>
      <c r="M201" s="2"/>
      <c r="N201" s="2"/>
      <c r="O201" s="2"/>
      <c r="P201" s="2"/>
      <c r="Q201" s="2"/>
      <c r="R201" s="2"/>
      <c r="S201" s="2"/>
      <c r="T201" s="2"/>
      <c r="U201" s="2"/>
      <c r="V201" s="2"/>
      <c r="W201" s="392"/>
      <c r="X201" s="9"/>
      <c r="Y201" s="8"/>
      <c r="Z201" s="9"/>
      <c r="AA201" s="8"/>
      <c r="AB201" s="9"/>
      <c r="AC201" s="9"/>
      <c r="AD201" s="10"/>
      <c r="AE201" s="551"/>
      <c r="AQ201" s="38"/>
      <c r="IR201" s="2"/>
      <c r="IS201" s="2"/>
      <c r="IT201" s="2"/>
      <c r="IU201" s="2"/>
      <c r="IV201" s="2"/>
      <c r="IW201" s="2"/>
    </row>
    <row r="202" spans="2:257" s="27" customFormat="1" x14ac:dyDescent="0.15">
      <c r="B202" s="5"/>
      <c r="C202" s="2"/>
      <c r="D202" s="6"/>
      <c r="E202" s="3"/>
      <c r="F202" s="3"/>
      <c r="G202" s="2"/>
      <c r="H202" s="2"/>
      <c r="I202" s="390"/>
      <c r="J202" s="81"/>
      <c r="K202" s="2"/>
      <c r="L202" s="2"/>
      <c r="M202" s="2"/>
      <c r="N202" s="2"/>
      <c r="O202" s="2"/>
      <c r="P202" s="2"/>
      <c r="Q202" s="2"/>
      <c r="R202" s="2"/>
      <c r="S202" s="2"/>
      <c r="T202" s="2"/>
      <c r="U202" s="2"/>
      <c r="V202" s="2"/>
      <c r="W202" s="392"/>
      <c r="X202" s="9"/>
      <c r="Y202" s="8"/>
      <c r="Z202" s="9"/>
      <c r="AA202" s="8"/>
      <c r="AB202" s="9"/>
      <c r="AC202" s="9"/>
      <c r="AD202" s="10"/>
      <c r="AE202" s="551"/>
      <c r="AQ202" s="38"/>
      <c r="IR202" s="2"/>
      <c r="IS202" s="2"/>
      <c r="IT202" s="2"/>
      <c r="IU202" s="2"/>
      <c r="IV202" s="2"/>
      <c r="IW202" s="2"/>
    </row>
    <row r="203" spans="2:257" s="27" customFormat="1" x14ac:dyDescent="0.15">
      <c r="B203" s="5"/>
      <c r="C203" s="2"/>
      <c r="D203" s="6"/>
      <c r="E203" s="3"/>
      <c r="F203" s="3"/>
      <c r="G203" s="2"/>
      <c r="H203" s="2"/>
      <c r="I203" s="390"/>
      <c r="J203" s="81"/>
      <c r="K203" s="2"/>
      <c r="L203" s="2"/>
      <c r="M203" s="2"/>
      <c r="N203" s="2"/>
      <c r="O203" s="2"/>
      <c r="P203" s="2"/>
      <c r="Q203" s="2"/>
      <c r="R203" s="2"/>
      <c r="S203" s="2"/>
      <c r="T203" s="2"/>
      <c r="U203" s="2"/>
      <c r="V203" s="2"/>
      <c r="W203" s="392"/>
      <c r="X203" s="9"/>
      <c r="Y203" s="8"/>
      <c r="Z203" s="9"/>
      <c r="AA203" s="8"/>
      <c r="AB203" s="9"/>
      <c r="AC203" s="9"/>
      <c r="AD203" s="10"/>
      <c r="AE203" s="551"/>
      <c r="AQ203" s="38"/>
      <c r="IR203" s="2"/>
      <c r="IS203" s="2"/>
      <c r="IT203" s="2"/>
      <c r="IU203" s="2"/>
      <c r="IV203" s="2"/>
      <c r="IW203" s="2"/>
    </row>
    <row r="204" spans="2:257" s="27" customFormat="1" x14ac:dyDescent="0.15">
      <c r="B204" s="5"/>
      <c r="C204" s="2"/>
      <c r="D204" s="6"/>
      <c r="E204" s="3"/>
      <c r="F204" s="3"/>
      <c r="G204" s="2"/>
      <c r="H204" s="2"/>
      <c r="I204" s="390"/>
      <c r="J204" s="81"/>
      <c r="K204" s="2"/>
      <c r="L204" s="2"/>
      <c r="M204" s="2"/>
      <c r="N204" s="2"/>
      <c r="O204" s="2"/>
      <c r="P204" s="2"/>
      <c r="Q204" s="2"/>
      <c r="R204" s="2"/>
      <c r="S204" s="2"/>
      <c r="T204" s="2"/>
      <c r="U204" s="2"/>
      <c r="V204" s="2"/>
      <c r="W204" s="392"/>
      <c r="X204" s="9"/>
      <c r="Y204" s="8"/>
      <c r="Z204" s="9"/>
      <c r="AA204" s="8"/>
      <c r="AB204" s="9"/>
      <c r="AC204" s="9"/>
      <c r="AD204" s="10"/>
      <c r="AE204" s="551"/>
      <c r="AQ204" s="38"/>
      <c r="IR204" s="2"/>
      <c r="IS204" s="2"/>
      <c r="IT204" s="2"/>
      <c r="IU204" s="2"/>
      <c r="IV204" s="2"/>
      <c r="IW204" s="2"/>
    </row>
    <row r="205" spans="2:257" s="27" customFormat="1" x14ac:dyDescent="0.15">
      <c r="B205" s="5"/>
      <c r="C205" s="2"/>
      <c r="D205" s="6"/>
      <c r="E205" s="3"/>
      <c r="F205" s="3"/>
      <c r="G205" s="2"/>
      <c r="H205" s="2"/>
      <c r="I205" s="390"/>
      <c r="J205" s="81"/>
      <c r="K205" s="2"/>
      <c r="L205" s="2"/>
      <c r="M205" s="2"/>
      <c r="N205" s="2"/>
      <c r="O205" s="2"/>
      <c r="P205" s="2"/>
      <c r="Q205" s="2"/>
      <c r="R205" s="2"/>
      <c r="S205" s="2"/>
      <c r="T205" s="2"/>
      <c r="U205" s="2"/>
      <c r="V205" s="2"/>
      <c r="W205" s="392"/>
      <c r="X205" s="9"/>
      <c r="Y205" s="8"/>
      <c r="Z205" s="9"/>
      <c r="AA205" s="8"/>
      <c r="AB205" s="9"/>
      <c r="AC205" s="9"/>
      <c r="AD205" s="10"/>
      <c r="AE205" s="551"/>
      <c r="AQ205" s="38"/>
      <c r="IR205" s="2"/>
      <c r="IS205" s="2"/>
      <c r="IT205" s="2"/>
      <c r="IU205" s="2"/>
      <c r="IV205" s="2"/>
      <c r="IW205" s="2"/>
    </row>
    <row r="206" spans="2:257" s="27" customFormat="1" x14ac:dyDescent="0.15">
      <c r="B206" s="5"/>
      <c r="C206" s="2"/>
      <c r="D206" s="6"/>
      <c r="E206" s="3"/>
      <c r="F206" s="3"/>
      <c r="G206" s="2"/>
      <c r="H206" s="2"/>
      <c r="I206" s="390"/>
      <c r="J206" s="81"/>
      <c r="K206" s="2"/>
      <c r="L206" s="2"/>
      <c r="M206" s="2"/>
      <c r="N206" s="2"/>
      <c r="O206" s="2"/>
      <c r="P206" s="2"/>
      <c r="Q206" s="2"/>
      <c r="R206" s="2"/>
      <c r="S206" s="2"/>
      <c r="T206" s="2"/>
      <c r="U206" s="2"/>
      <c r="V206" s="2"/>
      <c r="W206" s="392"/>
      <c r="X206" s="9"/>
      <c r="Y206" s="8"/>
      <c r="Z206" s="9"/>
      <c r="AA206" s="8"/>
      <c r="AB206" s="9"/>
      <c r="AC206" s="9"/>
      <c r="AD206" s="10"/>
      <c r="AE206" s="551"/>
      <c r="AQ206" s="38"/>
      <c r="IR206" s="2"/>
      <c r="IS206" s="2"/>
      <c r="IT206" s="2"/>
      <c r="IU206" s="2"/>
      <c r="IV206" s="2"/>
      <c r="IW206" s="2"/>
    </row>
    <row r="207" spans="2:257" s="27" customFormat="1" x14ac:dyDescent="0.15">
      <c r="B207" s="5"/>
      <c r="C207" s="2"/>
      <c r="D207" s="6"/>
      <c r="E207" s="3"/>
      <c r="F207" s="3"/>
      <c r="G207" s="2"/>
      <c r="H207" s="2"/>
      <c r="I207" s="390"/>
      <c r="J207" s="81"/>
      <c r="K207" s="2"/>
      <c r="L207" s="2"/>
      <c r="M207" s="2"/>
      <c r="N207" s="2"/>
      <c r="O207" s="2"/>
      <c r="P207" s="2"/>
      <c r="Q207" s="2"/>
      <c r="R207" s="2"/>
      <c r="S207" s="2"/>
      <c r="T207" s="2"/>
      <c r="U207" s="2"/>
      <c r="V207" s="2"/>
      <c r="W207" s="392"/>
      <c r="X207" s="9"/>
      <c r="Y207" s="8"/>
      <c r="Z207" s="9"/>
      <c r="AA207" s="8"/>
      <c r="AB207" s="9"/>
      <c r="AC207" s="9"/>
      <c r="AD207" s="10"/>
      <c r="AE207" s="551"/>
      <c r="AQ207" s="38"/>
      <c r="IR207" s="2"/>
      <c r="IS207" s="2"/>
      <c r="IT207" s="2"/>
      <c r="IU207" s="2"/>
      <c r="IV207" s="2"/>
      <c r="IW207" s="2"/>
    </row>
    <row r="208" spans="2:257" s="27" customFormat="1" x14ac:dyDescent="0.15">
      <c r="B208" s="5"/>
      <c r="C208" s="2"/>
      <c r="D208" s="6"/>
      <c r="E208" s="3"/>
      <c r="F208" s="3"/>
      <c r="G208" s="2"/>
      <c r="H208" s="2"/>
      <c r="I208" s="390"/>
      <c r="J208" s="81"/>
      <c r="K208" s="2"/>
      <c r="L208" s="2"/>
      <c r="M208" s="2"/>
      <c r="N208" s="2"/>
      <c r="O208" s="2"/>
      <c r="P208" s="2"/>
      <c r="Q208" s="2"/>
      <c r="R208" s="2"/>
      <c r="S208" s="2"/>
      <c r="T208" s="2"/>
      <c r="U208" s="2"/>
      <c r="V208" s="2"/>
      <c r="W208" s="392"/>
      <c r="X208" s="9"/>
      <c r="Y208" s="8"/>
      <c r="Z208" s="9"/>
      <c r="AA208" s="8"/>
      <c r="AB208" s="9"/>
      <c r="AC208" s="9"/>
      <c r="AD208" s="10"/>
      <c r="AE208" s="551"/>
      <c r="AQ208" s="38"/>
      <c r="IR208" s="2"/>
      <c r="IS208" s="2"/>
      <c r="IT208" s="2"/>
      <c r="IU208" s="2"/>
      <c r="IV208" s="2"/>
      <c r="IW208" s="2"/>
    </row>
    <row r="209" spans="2:257" s="27" customFormat="1" x14ac:dyDescent="0.15">
      <c r="B209" s="5"/>
      <c r="C209" s="2"/>
      <c r="D209" s="6"/>
      <c r="E209" s="3"/>
      <c r="F209" s="3"/>
      <c r="G209" s="2"/>
      <c r="H209" s="2"/>
      <c r="I209" s="390"/>
      <c r="J209" s="81"/>
      <c r="K209" s="2"/>
      <c r="L209" s="2"/>
      <c r="M209" s="2"/>
      <c r="N209" s="2"/>
      <c r="O209" s="2"/>
      <c r="P209" s="2"/>
      <c r="Q209" s="2"/>
      <c r="R209" s="2"/>
      <c r="S209" s="2"/>
      <c r="T209" s="2"/>
      <c r="U209" s="2"/>
      <c r="V209" s="2"/>
      <c r="W209" s="392"/>
      <c r="X209" s="9"/>
      <c r="Y209" s="8"/>
      <c r="Z209" s="9"/>
      <c r="AA209" s="8"/>
      <c r="AB209" s="9"/>
      <c r="AC209" s="9"/>
      <c r="AD209" s="10"/>
      <c r="AE209" s="551"/>
      <c r="AQ209" s="38"/>
      <c r="IR209" s="2"/>
      <c r="IS209" s="2"/>
      <c r="IT209" s="2"/>
      <c r="IU209" s="2"/>
      <c r="IV209" s="2"/>
      <c r="IW209" s="2"/>
    </row>
    <row r="210" spans="2:257" s="27" customFormat="1" x14ac:dyDescent="0.15">
      <c r="B210" s="5"/>
      <c r="C210" s="2"/>
      <c r="D210" s="6"/>
      <c r="E210" s="3"/>
      <c r="F210" s="3"/>
      <c r="G210" s="2"/>
      <c r="H210" s="2"/>
      <c r="I210" s="390"/>
      <c r="J210" s="81"/>
      <c r="K210" s="2"/>
      <c r="L210" s="2"/>
      <c r="M210" s="2"/>
      <c r="N210" s="2"/>
      <c r="O210" s="2"/>
      <c r="P210" s="2"/>
      <c r="Q210" s="2"/>
      <c r="R210" s="2"/>
      <c r="S210" s="2"/>
      <c r="T210" s="2"/>
      <c r="U210" s="2"/>
      <c r="V210" s="2"/>
      <c r="W210" s="392"/>
      <c r="X210" s="9"/>
      <c r="Y210" s="8"/>
      <c r="Z210" s="9"/>
      <c r="AA210" s="8"/>
      <c r="AB210" s="9"/>
      <c r="AC210" s="9"/>
      <c r="AD210" s="10"/>
      <c r="AE210" s="551"/>
      <c r="AQ210" s="38"/>
      <c r="IR210" s="2"/>
      <c r="IS210" s="2"/>
      <c r="IT210" s="2"/>
      <c r="IU210" s="2"/>
      <c r="IV210" s="2"/>
      <c r="IW210" s="2"/>
    </row>
    <row r="211" spans="2:257" s="27" customFormat="1" x14ac:dyDescent="0.15">
      <c r="B211" s="5"/>
      <c r="C211" s="2"/>
      <c r="D211" s="6"/>
      <c r="E211" s="3"/>
      <c r="F211" s="3"/>
      <c r="G211" s="2"/>
      <c r="H211" s="2"/>
      <c r="I211" s="390"/>
      <c r="J211" s="81"/>
      <c r="K211" s="2"/>
      <c r="L211" s="2"/>
      <c r="M211" s="2"/>
      <c r="N211" s="2"/>
      <c r="O211" s="2"/>
      <c r="P211" s="2"/>
      <c r="Q211" s="2"/>
      <c r="R211" s="2"/>
      <c r="S211" s="2"/>
      <c r="T211" s="2"/>
      <c r="U211" s="2"/>
      <c r="V211" s="2"/>
      <c r="W211" s="392"/>
      <c r="X211" s="9"/>
      <c r="Y211" s="8"/>
      <c r="Z211" s="9"/>
      <c r="AA211" s="8"/>
      <c r="AB211" s="9"/>
      <c r="AC211" s="9"/>
      <c r="AD211" s="10"/>
      <c r="AE211" s="551"/>
      <c r="AQ211" s="38"/>
      <c r="IR211" s="2"/>
      <c r="IS211" s="2"/>
      <c r="IT211" s="2"/>
      <c r="IU211" s="2"/>
      <c r="IV211" s="2"/>
      <c r="IW211" s="2"/>
    </row>
    <row r="212" spans="2:257" s="27" customFormat="1" x14ac:dyDescent="0.15">
      <c r="B212" s="5"/>
      <c r="C212" s="2"/>
      <c r="D212" s="6"/>
      <c r="E212" s="3"/>
      <c r="F212" s="3"/>
      <c r="G212" s="2"/>
      <c r="H212" s="2"/>
      <c r="I212" s="390"/>
      <c r="J212" s="81"/>
      <c r="K212" s="2"/>
      <c r="L212" s="2"/>
      <c r="M212" s="2"/>
      <c r="N212" s="2"/>
      <c r="O212" s="2"/>
      <c r="P212" s="2"/>
      <c r="Q212" s="2"/>
      <c r="R212" s="2"/>
      <c r="S212" s="2"/>
      <c r="T212" s="2"/>
      <c r="U212" s="2"/>
      <c r="V212" s="2"/>
      <c r="W212" s="392"/>
      <c r="X212" s="9"/>
      <c r="Y212" s="8"/>
      <c r="Z212" s="9"/>
      <c r="AA212" s="8"/>
      <c r="AB212" s="9"/>
      <c r="AC212" s="9"/>
      <c r="AD212" s="10"/>
      <c r="AE212" s="551"/>
      <c r="AQ212" s="38"/>
      <c r="IR212" s="2"/>
      <c r="IS212" s="2"/>
      <c r="IT212" s="2"/>
      <c r="IU212" s="2"/>
      <c r="IV212" s="2"/>
      <c r="IW212" s="2"/>
    </row>
    <row r="213" spans="2:257" s="27" customFormat="1" x14ac:dyDescent="0.15">
      <c r="B213" s="5"/>
      <c r="C213" s="2"/>
      <c r="D213" s="6"/>
      <c r="E213" s="3"/>
      <c r="F213" s="3"/>
      <c r="G213" s="2"/>
      <c r="H213" s="2"/>
      <c r="I213" s="390"/>
      <c r="J213" s="81"/>
      <c r="K213" s="2"/>
      <c r="L213" s="2"/>
      <c r="M213" s="2"/>
      <c r="N213" s="2"/>
      <c r="O213" s="2"/>
      <c r="P213" s="2"/>
      <c r="Q213" s="2"/>
      <c r="R213" s="2"/>
      <c r="S213" s="2"/>
      <c r="T213" s="2"/>
      <c r="U213" s="2"/>
      <c r="V213" s="2"/>
      <c r="W213" s="392"/>
      <c r="X213" s="9"/>
      <c r="Y213" s="8"/>
      <c r="Z213" s="9"/>
      <c r="AA213" s="8"/>
      <c r="AB213" s="9"/>
      <c r="AC213" s="9"/>
      <c r="AD213" s="10"/>
      <c r="AE213" s="551"/>
      <c r="AQ213" s="38"/>
      <c r="IR213" s="2"/>
      <c r="IS213" s="2"/>
      <c r="IT213" s="2"/>
      <c r="IU213" s="2"/>
      <c r="IV213" s="2"/>
      <c r="IW213" s="2"/>
    </row>
    <row r="214" spans="2:257" s="27" customFormat="1" x14ac:dyDescent="0.15">
      <c r="B214" s="5"/>
      <c r="C214" s="2"/>
      <c r="D214" s="6"/>
      <c r="E214" s="3"/>
      <c r="F214" s="3"/>
      <c r="G214" s="2"/>
      <c r="H214" s="2"/>
      <c r="I214" s="390"/>
      <c r="J214" s="81"/>
      <c r="K214" s="2"/>
      <c r="L214" s="2"/>
      <c r="M214" s="2"/>
      <c r="N214" s="2"/>
      <c r="O214" s="2"/>
      <c r="P214" s="2"/>
      <c r="Q214" s="2"/>
      <c r="R214" s="2"/>
      <c r="S214" s="2"/>
      <c r="T214" s="2"/>
      <c r="U214" s="2"/>
      <c r="V214" s="2"/>
      <c r="W214" s="392"/>
      <c r="X214" s="9"/>
      <c r="Y214" s="8"/>
      <c r="Z214" s="9"/>
      <c r="AA214" s="8"/>
      <c r="AB214" s="9"/>
      <c r="AC214" s="9"/>
      <c r="AD214" s="10"/>
      <c r="AE214" s="551"/>
      <c r="AQ214" s="38"/>
      <c r="IR214" s="2"/>
      <c r="IS214" s="2"/>
      <c r="IT214" s="2"/>
      <c r="IU214" s="2"/>
      <c r="IV214" s="2"/>
      <c r="IW214" s="2"/>
    </row>
    <row r="215" spans="2:257" s="27" customFormat="1" x14ac:dyDescent="0.15">
      <c r="B215" s="5"/>
      <c r="C215" s="2"/>
      <c r="D215" s="6"/>
      <c r="E215" s="3"/>
      <c r="F215" s="3"/>
      <c r="G215" s="2"/>
      <c r="H215" s="2"/>
      <c r="I215" s="390"/>
      <c r="J215" s="81"/>
      <c r="K215" s="2"/>
      <c r="L215" s="2"/>
      <c r="M215" s="2"/>
      <c r="N215" s="2"/>
      <c r="O215" s="2"/>
      <c r="P215" s="2"/>
      <c r="Q215" s="2"/>
      <c r="R215" s="2"/>
      <c r="S215" s="2"/>
      <c r="T215" s="2"/>
      <c r="U215" s="2"/>
      <c r="V215" s="2"/>
      <c r="W215" s="392"/>
      <c r="X215" s="9"/>
      <c r="Y215" s="8"/>
      <c r="Z215" s="9"/>
      <c r="AA215" s="8"/>
      <c r="AB215" s="9"/>
      <c r="AC215" s="9"/>
      <c r="AD215" s="10"/>
      <c r="AE215" s="551"/>
      <c r="AQ215" s="38"/>
      <c r="IR215" s="2"/>
      <c r="IS215" s="2"/>
      <c r="IT215" s="2"/>
      <c r="IU215" s="2"/>
      <c r="IV215" s="2"/>
      <c r="IW215" s="2"/>
    </row>
    <row r="216" spans="2:257" s="27" customFormat="1" x14ac:dyDescent="0.15">
      <c r="B216" s="5"/>
      <c r="C216" s="2"/>
      <c r="D216" s="6"/>
      <c r="E216" s="3"/>
      <c r="F216" s="3"/>
      <c r="G216" s="2"/>
      <c r="H216" s="2"/>
      <c r="I216" s="390"/>
      <c r="J216" s="81"/>
      <c r="K216" s="2"/>
      <c r="L216" s="2"/>
      <c r="M216" s="2"/>
      <c r="N216" s="2"/>
      <c r="O216" s="2"/>
      <c r="P216" s="2"/>
      <c r="Q216" s="2"/>
      <c r="R216" s="2"/>
      <c r="S216" s="2"/>
      <c r="T216" s="2"/>
      <c r="U216" s="2"/>
      <c r="V216" s="2"/>
      <c r="W216" s="392"/>
      <c r="X216" s="9"/>
      <c r="Y216" s="8"/>
      <c r="Z216" s="9"/>
      <c r="AA216" s="8"/>
      <c r="AB216" s="9"/>
      <c r="AC216" s="9"/>
      <c r="AD216" s="10"/>
      <c r="AE216" s="551"/>
      <c r="AQ216" s="38"/>
      <c r="IR216" s="2"/>
      <c r="IS216" s="2"/>
      <c r="IT216" s="2"/>
      <c r="IU216" s="2"/>
      <c r="IV216" s="2"/>
      <c r="IW216" s="2"/>
    </row>
    <row r="217" spans="2:257" s="27" customFormat="1" x14ac:dyDescent="0.15">
      <c r="B217" s="5"/>
      <c r="C217" s="2"/>
      <c r="D217" s="6"/>
      <c r="E217" s="3"/>
      <c r="F217" s="3"/>
      <c r="G217" s="2"/>
      <c r="H217" s="2"/>
      <c r="I217" s="390"/>
      <c r="J217" s="81"/>
      <c r="K217" s="2"/>
      <c r="L217" s="2"/>
      <c r="M217" s="2"/>
      <c r="N217" s="2"/>
      <c r="O217" s="2"/>
      <c r="P217" s="2"/>
      <c r="Q217" s="2"/>
      <c r="R217" s="2"/>
      <c r="S217" s="2"/>
      <c r="T217" s="2"/>
      <c r="U217" s="2"/>
      <c r="V217" s="2"/>
      <c r="W217" s="392"/>
      <c r="X217" s="9"/>
      <c r="Y217" s="8"/>
      <c r="Z217" s="9"/>
      <c r="AA217" s="8"/>
      <c r="AB217" s="9"/>
      <c r="AC217" s="9"/>
      <c r="AD217" s="10"/>
      <c r="AE217" s="551"/>
      <c r="AQ217" s="38"/>
      <c r="IR217" s="2"/>
      <c r="IS217" s="2"/>
      <c r="IT217" s="2"/>
      <c r="IU217" s="2"/>
      <c r="IV217" s="2"/>
      <c r="IW217" s="2"/>
    </row>
    <row r="218" spans="2:257" s="27" customFormat="1" x14ac:dyDescent="0.15">
      <c r="B218" s="5"/>
      <c r="C218" s="2"/>
      <c r="D218" s="6"/>
      <c r="E218" s="3"/>
      <c r="F218" s="3"/>
      <c r="G218" s="2"/>
      <c r="H218" s="2"/>
      <c r="I218" s="390"/>
      <c r="J218" s="81"/>
      <c r="K218" s="2"/>
      <c r="L218" s="2"/>
      <c r="M218" s="2"/>
      <c r="N218" s="2"/>
      <c r="O218" s="2"/>
      <c r="P218" s="2"/>
      <c r="Q218" s="2"/>
      <c r="R218" s="2"/>
      <c r="S218" s="2"/>
      <c r="T218" s="2"/>
      <c r="U218" s="2"/>
      <c r="V218" s="2"/>
      <c r="W218" s="392"/>
      <c r="X218" s="9"/>
      <c r="Y218" s="8"/>
      <c r="Z218" s="9"/>
      <c r="AA218" s="8"/>
      <c r="AB218" s="9"/>
      <c r="AC218" s="9"/>
      <c r="AD218" s="10"/>
      <c r="AE218" s="551"/>
      <c r="AQ218" s="38"/>
      <c r="IR218" s="2"/>
      <c r="IS218" s="2"/>
      <c r="IT218" s="2"/>
      <c r="IU218" s="2"/>
      <c r="IV218" s="2"/>
      <c r="IW218" s="2"/>
    </row>
    <row r="219" spans="2:257" s="27" customFormat="1" x14ac:dyDescent="0.15">
      <c r="B219" s="5"/>
      <c r="C219" s="2"/>
      <c r="D219" s="6"/>
      <c r="E219" s="3"/>
      <c r="F219" s="3"/>
      <c r="G219" s="2"/>
      <c r="H219" s="2"/>
      <c r="I219" s="390"/>
      <c r="J219" s="81"/>
      <c r="K219" s="2"/>
      <c r="L219" s="2"/>
      <c r="M219" s="2"/>
      <c r="N219" s="2"/>
      <c r="O219" s="2"/>
      <c r="P219" s="2"/>
      <c r="Q219" s="2"/>
      <c r="R219" s="2"/>
      <c r="S219" s="2"/>
      <c r="T219" s="2"/>
      <c r="U219" s="2"/>
      <c r="V219" s="2"/>
      <c r="W219" s="392"/>
      <c r="X219" s="9"/>
      <c r="Y219" s="8"/>
      <c r="Z219" s="9"/>
      <c r="AA219" s="8"/>
      <c r="AB219" s="9"/>
      <c r="AC219" s="9"/>
      <c r="AD219" s="10"/>
      <c r="AE219" s="551"/>
      <c r="AQ219" s="38"/>
      <c r="IR219" s="2"/>
      <c r="IS219" s="2"/>
      <c r="IT219" s="2"/>
      <c r="IU219" s="2"/>
      <c r="IV219" s="2"/>
      <c r="IW219" s="2"/>
    </row>
    <row r="220" spans="2:257" s="27" customFormat="1" x14ac:dyDescent="0.15">
      <c r="B220" s="5"/>
      <c r="C220" s="2"/>
      <c r="D220" s="6"/>
      <c r="E220" s="3"/>
      <c r="F220" s="3"/>
      <c r="G220" s="2"/>
      <c r="H220" s="2"/>
      <c r="I220" s="390"/>
      <c r="J220" s="81"/>
      <c r="K220" s="2"/>
      <c r="L220" s="2"/>
      <c r="M220" s="2"/>
      <c r="N220" s="2"/>
      <c r="O220" s="2"/>
      <c r="P220" s="2"/>
      <c r="Q220" s="2"/>
      <c r="R220" s="2"/>
      <c r="S220" s="2"/>
      <c r="T220" s="2"/>
      <c r="U220" s="2"/>
      <c r="V220" s="2"/>
      <c r="W220" s="392"/>
      <c r="X220" s="9"/>
      <c r="Y220" s="8"/>
      <c r="Z220" s="9"/>
      <c r="AA220" s="8"/>
      <c r="AB220" s="9"/>
      <c r="AC220" s="9"/>
      <c r="AD220" s="10"/>
      <c r="AE220" s="551"/>
      <c r="AQ220" s="38"/>
      <c r="IR220" s="2"/>
      <c r="IS220" s="2"/>
      <c r="IT220" s="2"/>
      <c r="IU220" s="2"/>
      <c r="IV220" s="2"/>
      <c r="IW220" s="2"/>
    </row>
    <row r="221" spans="2:257" s="27" customFormat="1" x14ac:dyDescent="0.15">
      <c r="B221" s="5"/>
      <c r="C221" s="2"/>
      <c r="D221" s="6"/>
      <c r="E221" s="3"/>
      <c r="F221" s="3"/>
      <c r="G221" s="2"/>
      <c r="H221" s="2"/>
      <c r="I221" s="390"/>
      <c r="J221" s="81"/>
      <c r="K221" s="2"/>
      <c r="L221" s="2"/>
      <c r="M221" s="2"/>
      <c r="N221" s="2"/>
      <c r="O221" s="2"/>
      <c r="P221" s="2"/>
      <c r="Q221" s="2"/>
      <c r="R221" s="2"/>
      <c r="S221" s="2"/>
      <c r="T221" s="2"/>
      <c r="U221" s="2"/>
      <c r="V221" s="2"/>
      <c r="W221" s="392"/>
      <c r="X221" s="9"/>
      <c r="Y221" s="8"/>
      <c r="Z221" s="9"/>
      <c r="AA221" s="8"/>
      <c r="AB221" s="9"/>
      <c r="AC221" s="9"/>
      <c r="AD221" s="10"/>
      <c r="AE221" s="551"/>
      <c r="AQ221" s="38"/>
      <c r="IR221" s="2"/>
      <c r="IS221" s="2"/>
      <c r="IT221" s="2"/>
      <c r="IU221" s="2"/>
      <c r="IV221" s="2"/>
      <c r="IW221" s="2"/>
    </row>
    <row r="222" spans="2:257" s="27" customFormat="1" x14ac:dyDescent="0.15">
      <c r="B222" s="5"/>
      <c r="C222" s="2"/>
      <c r="D222" s="6"/>
      <c r="E222" s="3"/>
      <c r="F222" s="3"/>
      <c r="G222" s="2"/>
      <c r="H222" s="2"/>
      <c r="I222" s="390"/>
      <c r="J222" s="81"/>
      <c r="K222" s="2"/>
      <c r="L222" s="2"/>
      <c r="M222" s="2"/>
      <c r="N222" s="2"/>
      <c r="O222" s="2"/>
      <c r="P222" s="2"/>
      <c r="Q222" s="2"/>
      <c r="R222" s="2"/>
      <c r="S222" s="2"/>
      <c r="T222" s="2"/>
      <c r="U222" s="2"/>
      <c r="V222" s="2"/>
      <c r="W222" s="392"/>
      <c r="X222" s="9"/>
      <c r="Y222" s="8"/>
      <c r="Z222" s="9"/>
      <c r="AA222" s="8"/>
      <c r="AB222" s="9"/>
      <c r="AC222" s="9"/>
      <c r="AD222" s="10"/>
      <c r="AE222" s="551"/>
      <c r="AQ222" s="38"/>
      <c r="IR222" s="2"/>
      <c r="IS222" s="2"/>
      <c r="IT222" s="2"/>
      <c r="IU222" s="2"/>
      <c r="IV222" s="2"/>
      <c r="IW222" s="2"/>
    </row>
    <row r="223" spans="2:257" s="27" customFormat="1" x14ac:dyDescent="0.15">
      <c r="B223" s="5"/>
      <c r="C223" s="2"/>
      <c r="D223" s="6"/>
      <c r="E223" s="3"/>
      <c r="F223" s="3"/>
      <c r="G223" s="2"/>
      <c r="H223" s="2"/>
      <c r="I223" s="390"/>
      <c r="J223" s="81"/>
      <c r="K223" s="2"/>
      <c r="L223" s="2"/>
      <c r="M223" s="2"/>
      <c r="N223" s="2"/>
      <c r="O223" s="2"/>
      <c r="P223" s="2"/>
      <c r="Q223" s="2"/>
      <c r="R223" s="2"/>
      <c r="S223" s="2"/>
      <c r="T223" s="2"/>
      <c r="U223" s="2"/>
      <c r="V223" s="2"/>
      <c r="W223" s="392"/>
      <c r="X223" s="9"/>
      <c r="Y223" s="8"/>
      <c r="Z223" s="9"/>
      <c r="AA223" s="8"/>
      <c r="AB223" s="9"/>
      <c r="AC223" s="9"/>
      <c r="AD223" s="10"/>
      <c r="AE223" s="551"/>
      <c r="AQ223" s="38"/>
      <c r="IR223" s="2"/>
      <c r="IS223" s="2"/>
      <c r="IT223" s="2"/>
      <c r="IU223" s="2"/>
      <c r="IV223" s="2"/>
      <c r="IW223" s="2"/>
    </row>
    <row r="224" spans="2:257" s="27" customFormat="1" x14ac:dyDescent="0.15">
      <c r="B224" s="5"/>
      <c r="C224" s="2"/>
      <c r="D224" s="6"/>
      <c r="E224" s="3"/>
      <c r="F224" s="3"/>
      <c r="G224" s="2"/>
      <c r="H224" s="2"/>
      <c r="I224" s="390"/>
      <c r="J224" s="81"/>
      <c r="K224" s="2"/>
      <c r="L224" s="2"/>
      <c r="M224" s="2"/>
      <c r="N224" s="2"/>
      <c r="O224" s="2"/>
      <c r="P224" s="2"/>
      <c r="Q224" s="2"/>
      <c r="R224" s="2"/>
      <c r="S224" s="2"/>
      <c r="T224" s="2"/>
      <c r="U224" s="2"/>
      <c r="V224" s="2"/>
      <c r="W224" s="392"/>
      <c r="X224" s="9"/>
      <c r="Y224" s="8"/>
      <c r="Z224" s="9"/>
      <c r="AA224" s="8"/>
      <c r="AB224" s="9"/>
      <c r="AC224" s="9"/>
      <c r="AD224" s="10"/>
      <c r="AE224" s="551"/>
      <c r="AQ224" s="38"/>
      <c r="IR224" s="2"/>
      <c r="IS224" s="2"/>
      <c r="IT224" s="2"/>
      <c r="IU224" s="2"/>
      <c r="IV224" s="2"/>
      <c r="IW224" s="2"/>
    </row>
    <row r="225" spans="2:257" s="27" customFormat="1" x14ac:dyDescent="0.15">
      <c r="B225" s="5"/>
      <c r="C225" s="2"/>
      <c r="D225" s="6"/>
      <c r="E225" s="3"/>
      <c r="F225" s="3"/>
      <c r="G225" s="2"/>
      <c r="H225" s="2"/>
      <c r="I225" s="390"/>
      <c r="J225" s="81"/>
      <c r="K225" s="2"/>
      <c r="L225" s="2"/>
      <c r="M225" s="2"/>
      <c r="N225" s="2"/>
      <c r="O225" s="2"/>
      <c r="P225" s="2"/>
      <c r="Q225" s="2"/>
      <c r="R225" s="2"/>
      <c r="S225" s="2"/>
      <c r="T225" s="2"/>
      <c r="U225" s="2"/>
      <c r="V225" s="2"/>
      <c r="W225" s="392"/>
      <c r="X225" s="9"/>
      <c r="Y225" s="8"/>
      <c r="Z225" s="9"/>
      <c r="AA225" s="8"/>
      <c r="AB225" s="9"/>
      <c r="AC225" s="9"/>
      <c r="AD225" s="10"/>
      <c r="AE225" s="551"/>
      <c r="AQ225" s="38"/>
      <c r="IR225" s="2"/>
      <c r="IS225" s="2"/>
      <c r="IT225" s="2"/>
      <c r="IU225" s="2"/>
      <c r="IV225" s="2"/>
      <c r="IW225" s="2"/>
    </row>
    <row r="226" spans="2:257" s="27" customFormat="1" x14ac:dyDescent="0.15">
      <c r="B226" s="5"/>
      <c r="C226" s="2"/>
      <c r="D226" s="6"/>
      <c r="E226" s="3"/>
      <c r="F226" s="3"/>
      <c r="G226" s="2"/>
      <c r="H226" s="2"/>
      <c r="I226" s="390"/>
      <c r="J226" s="81"/>
      <c r="K226" s="2"/>
      <c r="L226" s="2"/>
      <c r="M226" s="2"/>
      <c r="N226" s="2"/>
      <c r="O226" s="2"/>
      <c r="P226" s="2"/>
      <c r="Q226" s="2"/>
      <c r="R226" s="2"/>
      <c r="S226" s="2"/>
      <c r="T226" s="2"/>
      <c r="U226" s="2"/>
      <c r="V226" s="2"/>
      <c r="W226" s="392"/>
      <c r="X226" s="9"/>
      <c r="Y226" s="8"/>
      <c r="Z226" s="9"/>
      <c r="AA226" s="8"/>
      <c r="AB226" s="9"/>
      <c r="AC226" s="9"/>
      <c r="AD226" s="10"/>
      <c r="AE226" s="551"/>
      <c r="AQ226" s="38"/>
      <c r="IR226" s="2"/>
      <c r="IS226" s="2"/>
      <c r="IT226" s="2"/>
      <c r="IU226" s="2"/>
      <c r="IV226" s="2"/>
      <c r="IW226" s="2"/>
    </row>
    <row r="227" spans="2:257" s="27" customFormat="1" x14ac:dyDescent="0.15">
      <c r="B227" s="5"/>
      <c r="C227" s="2"/>
      <c r="D227" s="6"/>
      <c r="E227" s="3"/>
      <c r="F227" s="3"/>
      <c r="G227" s="2"/>
      <c r="H227" s="2"/>
      <c r="I227" s="390"/>
      <c r="J227" s="81"/>
      <c r="K227" s="2"/>
      <c r="L227" s="2"/>
      <c r="M227" s="2"/>
      <c r="N227" s="2"/>
      <c r="O227" s="2"/>
      <c r="P227" s="2"/>
      <c r="Q227" s="2"/>
      <c r="R227" s="2"/>
      <c r="S227" s="2"/>
      <c r="T227" s="2"/>
      <c r="U227" s="2"/>
      <c r="V227" s="2"/>
      <c r="W227" s="392"/>
      <c r="X227" s="9"/>
      <c r="Y227" s="8"/>
      <c r="Z227" s="9"/>
      <c r="AA227" s="8"/>
      <c r="AB227" s="9"/>
      <c r="AC227" s="9"/>
      <c r="AD227" s="10"/>
      <c r="AE227" s="551"/>
      <c r="AQ227" s="38"/>
      <c r="IR227" s="2"/>
      <c r="IS227" s="2"/>
      <c r="IT227" s="2"/>
      <c r="IU227" s="2"/>
      <c r="IV227" s="2"/>
      <c r="IW227" s="2"/>
    </row>
    <row r="228" spans="2:257" s="27" customFormat="1" x14ac:dyDescent="0.15">
      <c r="B228" s="5"/>
      <c r="C228" s="2"/>
      <c r="D228" s="6"/>
      <c r="E228" s="3"/>
      <c r="F228" s="3"/>
      <c r="G228" s="2"/>
      <c r="H228" s="2"/>
      <c r="I228" s="390"/>
      <c r="J228" s="81"/>
      <c r="K228" s="2"/>
      <c r="L228" s="2"/>
      <c r="M228" s="2"/>
      <c r="N228" s="2"/>
      <c r="O228" s="2"/>
      <c r="P228" s="2"/>
      <c r="Q228" s="2"/>
      <c r="R228" s="2"/>
      <c r="S228" s="2"/>
      <c r="T228" s="2"/>
      <c r="U228" s="2"/>
      <c r="V228" s="2"/>
      <c r="W228" s="392"/>
      <c r="X228" s="9"/>
      <c r="Y228" s="8"/>
      <c r="Z228" s="9"/>
      <c r="AA228" s="8"/>
      <c r="AB228" s="9"/>
      <c r="AC228" s="9"/>
      <c r="AD228" s="10"/>
      <c r="AE228" s="551"/>
      <c r="AQ228" s="38"/>
      <c r="IR228" s="2"/>
      <c r="IS228" s="2"/>
      <c r="IT228" s="2"/>
      <c r="IU228" s="2"/>
      <c r="IV228" s="2"/>
      <c r="IW228" s="2"/>
    </row>
    <row r="229" spans="2:257" s="27" customFormat="1" x14ac:dyDescent="0.15">
      <c r="B229" s="5"/>
      <c r="C229" s="2"/>
      <c r="D229" s="6"/>
      <c r="E229" s="3"/>
      <c r="F229" s="3"/>
      <c r="G229" s="2"/>
      <c r="H229" s="2"/>
      <c r="I229" s="390"/>
      <c r="J229" s="81"/>
      <c r="K229" s="2"/>
      <c r="L229" s="2"/>
      <c r="M229" s="2"/>
      <c r="N229" s="2"/>
      <c r="O229" s="2"/>
      <c r="P229" s="2"/>
      <c r="Q229" s="2"/>
      <c r="R229" s="2"/>
      <c r="S229" s="2"/>
      <c r="T229" s="2"/>
      <c r="U229" s="2"/>
      <c r="V229" s="2"/>
      <c r="W229" s="392"/>
      <c r="X229" s="9"/>
      <c r="Y229" s="8"/>
      <c r="Z229" s="9"/>
      <c r="AA229" s="8"/>
      <c r="AB229" s="9"/>
      <c r="AC229" s="9"/>
      <c r="AD229" s="10"/>
      <c r="AE229" s="551"/>
      <c r="AQ229" s="38"/>
      <c r="IR229" s="2"/>
      <c r="IS229" s="2"/>
      <c r="IT229" s="2"/>
      <c r="IU229" s="2"/>
      <c r="IV229" s="2"/>
      <c r="IW229" s="2"/>
    </row>
    <row r="230" spans="2:257" s="27" customFormat="1" x14ac:dyDescent="0.15">
      <c r="B230" s="5"/>
      <c r="C230" s="2"/>
      <c r="D230" s="6"/>
      <c r="E230" s="3"/>
      <c r="F230" s="3"/>
      <c r="G230" s="2"/>
      <c r="H230" s="2"/>
      <c r="I230" s="390"/>
      <c r="J230" s="81"/>
      <c r="K230" s="2"/>
      <c r="L230" s="2"/>
      <c r="M230" s="2"/>
      <c r="N230" s="2"/>
      <c r="O230" s="2"/>
      <c r="P230" s="2"/>
      <c r="Q230" s="2"/>
      <c r="R230" s="2"/>
      <c r="S230" s="2"/>
      <c r="T230" s="2"/>
      <c r="U230" s="2"/>
      <c r="V230" s="2"/>
      <c r="W230" s="392"/>
      <c r="X230" s="9"/>
      <c r="Y230" s="8"/>
      <c r="Z230" s="9"/>
      <c r="AA230" s="8"/>
      <c r="AB230" s="9"/>
      <c r="AC230" s="9"/>
      <c r="AD230" s="10"/>
      <c r="AE230" s="551"/>
      <c r="AQ230" s="38"/>
      <c r="IR230" s="2"/>
      <c r="IS230" s="2"/>
      <c r="IT230" s="2"/>
      <c r="IU230" s="2"/>
      <c r="IV230" s="2"/>
      <c r="IW230" s="2"/>
    </row>
    <row r="231" spans="2:257" s="27" customFormat="1" x14ac:dyDescent="0.15">
      <c r="B231" s="5"/>
      <c r="C231" s="2"/>
      <c r="D231" s="6"/>
      <c r="E231" s="3"/>
      <c r="F231" s="3"/>
      <c r="G231" s="2"/>
      <c r="H231" s="2"/>
      <c r="I231" s="390"/>
      <c r="J231" s="81"/>
      <c r="K231" s="2"/>
      <c r="L231" s="2"/>
      <c r="M231" s="2"/>
      <c r="N231" s="2"/>
      <c r="O231" s="2"/>
      <c r="P231" s="2"/>
      <c r="Q231" s="2"/>
      <c r="R231" s="2"/>
      <c r="S231" s="2"/>
      <c r="T231" s="2"/>
      <c r="U231" s="2"/>
      <c r="V231" s="2"/>
      <c r="W231" s="392"/>
      <c r="X231" s="9"/>
      <c r="Y231" s="8"/>
      <c r="Z231" s="9"/>
      <c r="AA231" s="8"/>
      <c r="AB231" s="9"/>
      <c r="AC231" s="9"/>
      <c r="AD231" s="10"/>
      <c r="AE231" s="551"/>
      <c r="AQ231" s="38"/>
      <c r="IR231" s="2"/>
      <c r="IS231" s="2"/>
      <c r="IT231" s="2"/>
      <c r="IU231" s="2"/>
      <c r="IV231" s="2"/>
      <c r="IW231" s="2"/>
    </row>
    <row r="232" spans="2:257" s="27" customFormat="1" x14ac:dyDescent="0.15">
      <c r="B232" s="5"/>
      <c r="C232" s="2"/>
      <c r="D232" s="6"/>
      <c r="E232" s="3"/>
      <c r="F232" s="3"/>
      <c r="G232" s="2"/>
      <c r="H232" s="2"/>
      <c r="I232" s="390"/>
      <c r="J232" s="81"/>
      <c r="K232" s="2"/>
      <c r="L232" s="2"/>
      <c r="M232" s="2"/>
      <c r="N232" s="2"/>
      <c r="O232" s="2"/>
      <c r="P232" s="2"/>
      <c r="Q232" s="2"/>
      <c r="R232" s="2"/>
      <c r="S232" s="2"/>
      <c r="T232" s="2"/>
      <c r="U232" s="2"/>
      <c r="V232" s="2"/>
      <c r="W232" s="392"/>
      <c r="X232" s="9"/>
      <c r="Y232" s="8"/>
      <c r="Z232" s="9"/>
      <c r="AA232" s="8"/>
      <c r="AB232" s="9"/>
      <c r="AC232" s="9"/>
      <c r="AD232" s="10"/>
      <c r="AE232" s="551"/>
      <c r="AQ232" s="38"/>
      <c r="IR232" s="2"/>
      <c r="IS232" s="2"/>
      <c r="IT232" s="2"/>
      <c r="IU232" s="2"/>
      <c r="IV232" s="2"/>
      <c r="IW232" s="2"/>
    </row>
    <row r="233" spans="2:257" s="27" customFormat="1" x14ac:dyDescent="0.15">
      <c r="B233" s="5"/>
      <c r="C233" s="2"/>
      <c r="D233" s="6"/>
      <c r="E233" s="3"/>
      <c r="F233" s="3"/>
      <c r="G233" s="2"/>
      <c r="H233" s="2"/>
      <c r="I233" s="390"/>
      <c r="J233" s="81"/>
      <c r="K233" s="2"/>
      <c r="L233" s="2"/>
      <c r="M233" s="2"/>
      <c r="N233" s="2"/>
      <c r="O233" s="2"/>
      <c r="P233" s="2"/>
      <c r="Q233" s="2"/>
      <c r="R233" s="2"/>
      <c r="S233" s="2"/>
      <c r="T233" s="2"/>
      <c r="U233" s="2"/>
      <c r="V233" s="2"/>
      <c r="W233" s="392"/>
      <c r="X233" s="9"/>
      <c r="Y233" s="8"/>
      <c r="Z233" s="9"/>
      <c r="AA233" s="8"/>
      <c r="AB233" s="9"/>
      <c r="AC233" s="9"/>
      <c r="AD233" s="10"/>
      <c r="AE233" s="551"/>
      <c r="AQ233" s="38"/>
      <c r="IR233" s="2"/>
      <c r="IS233" s="2"/>
      <c r="IT233" s="2"/>
      <c r="IU233" s="2"/>
      <c r="IV233" s="2"/>
      <c r="IW233" s="2"/>
    </row>
    <row r="234" spans="2:257" s="27" customFormat="1" x14ac:dyDescent="0.15">
      <c r="B234" s="5"/>
      <c r="C234" s="2"/>
      <c r="D234" s="6"/>
      <c r="E234" s="3"/>
      <c r="F234" s="3"/>
      <c r="G234" s="2"/>
      <c r="H234" s="2"/>
      <c r="I234" s="390"/>
      <c r="J234" s="81"/>
      <c r="K234" s="2"/>
      <c r="L234" s="2"/>
      <c r="M234" s="2"/>
      <c r="N234" s="2"/>
      <c r="O234" s="2"/>
      <c r="P234" s="2"/>
      <c r="Q234" s="2"/>
      <c r="R234" s="2"/>
      <c r="S234" s="2"/>
      <c r="T234" s="2"/>
      <c r="U234" s="2"/>
      <c r="V234" s="2"/>
      <c r="W234" s="392"/>
      <c r="X234" s="9"/>
      <c r="Y234" s="8"/>
      <c r="Z234" s="9"/>
      <c r="AA234" s="8"/>
      <c r="AB234" s="9"/>
      <c r="AC234" s="9"/>
      <c r="AD234" s="10"/>
      <c r="AE234" s="551"/>
      <c r="AQ234" s="38"/>
      <c r="IR234" s="2"/>
      <c r="IS234" s="2"/>
      <c r="IT234" s="2"/>
      <c r="IU234" s="2"/>
      <c r="IV234" s="2"/>
      <c r="IW234" s="2"/>
    </row>
    <row r="235" spans="2:257" s="27" customFormat="1" x14ac:dyDescent="0.15">
      <c r="B235" s="5"/>
      <c r="C235" s="2"/>
      <c r="D235" s="6"/>
      <c r="E235" s="3"/>
      <c r="F235" s="3"/>
      <c r="G235" s="2"/>
      <c r="H235" s="2"/>
      <c r="I235" s="390"/>
      <c r="J235" s="81"/>
      <c r="K235" s="2"/>
      <c r="L235" s="2"/>
      <c r="M235" s="2"/>
      <c r="N235" s="2"/>
      <c r="O235" s="2"/>
      <c r="P235" s="2"/>
      <c r="Q235" s="2"/>
      <c r="R235" s="2"/>
      <c r="S235" s="2"/>
      <c r="T235" s="2"/>
      <c r="U235" s="2"/>
      <c r="V235" s="2"/>
      <c r="W235" s="392"/>
      <c r="X235" s="9"/>
      <c r="Y235" s="8"/>
      <c r="Z235" s="9"/>
      <c r="AA235" s="8"/>
      <c r="AB235" s="9"/>
      <c r="AC235" s="9"/>
      <c r="AD235" s="10"/>
      <c r="AE235" s="551"/>
      <c r="AQ235" s="38"/>
      <c r="IR235" s="2"/>
      <c r="IS235" s="2"/>
      <c r="IT235" s="2"/>
      <c r="IU235" s="2"/>
      <c r="IV235" s="2"/>
      <c r="IW235" s="2"/>
    </row>
    <row r="236" spans="2:257" s="27" customFormat="1" x14ac:dyDescent="0.15">
      <c r="B236" s="5"/>
      <c r="C236" s="2"/>
      <c r="D236" s="6"/>
      <c r="E236" s="3"/>
      <c r="F236" s="3"/>
      <c r="G236" s="2"/>
      <c r="H236" s="2"/>
      <c r="I236" s="390"/>
      <c r="J236" s="81"/>
      <c r="K236" s="2"/>
      <c r="L236" s="2"/>
      <c r="M236" s="2"/>
      <c r="N236" s="2"/>
      <c r="O236" s="2"/>
      <c r="P236" s="2"/>
      <c r="Q236" s="2"/>
      <c r="R236" s="2"/>
      <c r="S236" s="2"/>
      <c r="T236" s="2"/>
      <c r="U236" s="2"/>
      <c r="V236" s="2"/>
      <c r="W236" s="392"/>
      <c r="X236" s="9"/>
      <c r="Y236" s="8"/>
      <c r="Z236" s="9"/>
      <c r="AA236" s="8"/>
      <c r="AB236" s="9"/>
      <c r="AC236" s="9"/>
      <c r="AD236" s="10"/>
      <c r="AE236" s="551"/>
      <c r="AQ236" s="38"/>
      <c r="IR236" s="2"/>
      <c r="IS236" s="2"/>
      <c r="IT236" s="2"/>
      <c r="IU236" s="2"/>
      <c r="IV236" s="2"/>
      <c r="IW236" s="2"/>
    </row>
    <row r="237" spans="2:257" s="27" customFormat="1" x14ac:dyDescent="0.15">
      <c r="B237" s="5"/>
      <c r="C237" s="2"/>
      <c r="D237" s="6"/>
      <c r="E237" s="3"/>
      <c r="F237" s="3"/>
      <c r="G237" s="2"/>
      <c r="H237" s="2"/>
      <c r="I237" s="390"/>
      <c r="J237" s="81"/>
      <c r="K237" s="2"/>
      <c r="L237" s="2"/>
      <c r="M237" s="2"/>
      <c r="N237" s="2"/>
      <c r="O237" s="2"/>
      <c r="P237" s="2"/>
      <c r="Q237" s="2"/>
      <c r="R237" s="2"/>
      <c r="S237" s="2"/>
      <c r="T237" s="2"/>
      <c r="U237" s="2"/>
      <c r="V237" s="2"/>
      <c r="W237" s="392"/>
      <c r="X237" s="9"/>
      <c r="Y237" s="8"/>
      <c r="Z237" s="9"/>
      <c r="AA237" s="8"/>
      <c r="AB237" s="9"/>
      <c r="AC237" s="9"/>
      <c r="AD237" s="10"/>
      <c r="AE237" s="551"/>
      <c r="AQ237" s="38"/>
      <c r="IR237" s="2"/>
      <c r="IS237" s="2"/>
      <c r="IT237" s="2"/>
      <c r="IU237" s="2"/>
      <c r="IV237" s="2"/>
      <c r="IW237" s="2"/>
    </row>
    <row r="238" spans="2:257" s="27" customFormat="1" x14ac:dyDescent="0.15">
      <c r="B238" s="5"/>
      <c r="C238" s="2"/>
      <c r="D238" s="6"/>
      <c r="E238" s="3"/>
      <c r="F238" s="3"/>
      <c r="G238" s="2"/>
      <c r="H238" s="2"/>
      <c r="I238" s="390"/>
      <c r="J238" s="81"/>
      <c r="K238" s="2"/>
      <c r="L238" s="2"/>
      <c r="M238" s="2"/>
      <c r="N238" s="2"/>
      <c r="O238" s="2"/>
      <c r="P238" s="2"/>
      <c r="Q238" s="2"/>
      <c r="R238" s="2"/>
      <c r="S238" s="2"/>
      <c r="T238" s="2"/>
      <c r="U238" s="2"/>
      <c r="V238" s="2"/>
      <c r="W238" s="392"/>
      <c r="X238" s="9"/>
      <c r="Y238" s="8"/>
      <c r="Z238" s="9"/>
      <c r="AA238" s="8"/>
      <c r="AB238" s="9"/>
      <c r="AC238" s="9"/>
      <c r="AD238" s="10"/>
      <c r="AE238" s="551"/>
      <c r="AQ238" s="38"/>
      <c r="IR238" s="2"/>
      <c r="IS238" s="2"/>
      <c r="IT238" s="2"/>
      <c r="IU238" s="2"/>
      <c r="IV238" s="2"/>
      <c r="IW238" s="2"/>
    </row>
    <row r="239" spans="2:257" s="27" customFormat="1" x14ac:dyDescent="0.15">
      <c r="B239" s="5"/>
      <c r="C239" s="2"/>
      <c r="D239" s="6"/>
      <c r="E239" s="3"/>
      <c r="F239" s="3"/>
      <c r="G239" s="2"/>
      <c r="H239" s="2"/>
      <c r="I239" s="390"/>
      <c r="J239" s="81"/>
      <c r="K239" s="2"/>
      <c r="L239" s="2"/>
      <c r="M239" s="2"/>
      <c r="N239" s="2"/>
      <c r="O239" s="2"/>
      <c r="P239" s="2"/>
      <c r="Q239" s="2"/>
      <c r="R239" s="2"/>
      <c r="S239" s="2"/>
      <c r="T239" s="2"/>
      <c r="U239" s="2"/>
      <c r="V239" s="2"/>
      <c r="W239" s="392"/>
      <c r="X239" s="9"/>
      <c r="Y239" s="8"/>
      <c r="Z239" s="9"/>
      <c r="AA239" s="8"/>
      <c r="AB239" s="9"/>
      <c r="AC239" s="9"/>
      <c r="AD239" s="10"/>
      <c r="AE239" s="551"/>
      <c r="AQ239" s="38"/>
      <c r="IR239" s="2"/>
      <c r="IS239" s="2"/>
      <c r="IT239" s="2"/>
      <c r="IU239" s="2"/>
      <c r="IV239" s="2"/>
      <c r="IW239" s="2"/>
    </row>
    <row r="240" spans="2:257" s="27" customFormat="1" x14ac:dyDescent="0.15">
      <c r="B240" s="5"/>
      <c r="C240" s="2"/>
      <c r="D240" s="6"/>
      <c r="E240" s="3"/>
      <c r="F240" s="3"/>
      <c r="G240" s="2"/>
      <c r="H240" s="2"/>
      <c r="I240" s="390"/>
      <c r="J240" s="81"/>
      <c r="K240" s="2"/>
      <c r="L240" s="2"/>
      <c r="M240" s="2"/>
      <c r="N240" s="2"/>
      <c r="O240" s="2"/>
      <c r="P240" s="2"/>
      <c r="Q240" s="2"/>
      <c r="R240" s="2"/>
      <c r="S240" s="2"/>
      <c r="T240" s="2"/>
      <c r="U240" s="2"/>
      <c r="V240" s="2"/>
      <c r="W240" s="392"/>
      <c r="X240" s="9"/>
      <c r="Y240" s="8"/>
      <c r="Z240" s="9"/>
      <c r="AA240" s="8"/>
      <c r="AB240" s="9"/>
      <c r="AC240" s="9"/>
      <c r="AD240" s="10"/>
      <c r="AE240" s="551"/>
      <c r="AQ240" s="38"/>
      <c r="IR240" s="2"/>
      <c r="IS240" s="2"/>
      <c r="IT240" s="2"/>
      <c r="IU240" s="2"/>
      <c r="IV240" s="2"/>
      <c r="IW240" s="2"/>
    </row>
    <row r="241" spans="2:257" s="27" customFormat="1" x14ac:dyDescent="0.15">
      <c r="B241" s="5"/>
      <c r="C241" s="2"/>
      <c r="D241" s="6"/>
      <c r="E241" s="3"/>
      <c r="F241" s="3"/>
      <c r="G241" s="2"/>
      <c r="H241" s="2"/>
      <c r="I241" s="390"/>
      <c r="J241" s="81"/>
      <c r="K241" s="2"/>
      <c r="L241" s="2"/>
      <c r="M241" s="2"/>
      <c r="N241" s="2"/>
      <c r="O241" s="2"/>
      <c r="P241" s="2"/>
      <c r="Q241" s="2"/>
      <c r="R241" s="2"/>
      <c r="S241" s="2"/>
      <c r="T241" s="2"/>
      <c r="U241" s="2"/>
      <c r="V241" s="2"/>
      <c r="W241" s="392"/>
      <c r="X241" s="9"/>
      <c r="Y241" s="8"/>
      <c r="Z241" s="9"/>
      <c r="AA241" s="8"/>
      <c r="AB241" s="9"/>
      <c r="AC241" s="9"/>
      <c r="AD241" s="10"/>
      <c r="AE241" s="551"/>
      <c r="AQ241" s="38"/>
      <c r="IR241" s="2"/>
      <c r="IS241" s="2"/>
      <c r="IT241" s="2"/>
      <c r="IU241" s="2"/>
      <c r="IV241" s="2"/>
      <c r="IW241" s="2"/>
    </row>
    <row r="242" spans="2:257" s="27" customFormat="1" x14ac:dyDescent="0.15">
      <c r="B242" s="5"/>
      <c r="C242" s="2"/>
      <c r="D242" s="6"/>
      <c r="E242" s="3"/>
      <c r="F242" s="3"/>
      <c r="G242" s="2"/>
      <c r="H242" s="2"/>
      <c r="I242" s="390"/>
      <c r="J242" s="81"/>
      <c r="K242" s="2"/>
      <c r="L242" s="2"/>
      <c r="M242" s="2"/>
      <c r="N242" s="2"/>
      <c r="O242" s="2"/>
      <c r="P242" s="2"/>
      <c r="Q242" s="2"/>
      <c r="R242" s="2"/>
      <c r="S242" s="2"/>
      <c r="T242" s="2"/>
      <c r="U242" s="2"/>
      <c r="V242" s="2"/>
      <c r="W242" s="392"/>
      <c r="X242" s="9"/>
      <c r="Y242" s="8"/>
      <c r="Z242" s="9"/>
      <c r="AA242" s="8"/>
      <c r="AB242" s="9"/>
      <c r="AC242" s="9"/>
      <c r="AD242" s="10"/>
      <c r="AE242" s="551"/>
      <c r="AQ242" s="38"/>
      <c r="IR242" s="2"/>
      <c r="IS242" s="2"/>
      <c r="IT242" s="2"/>
      <c r="IU242" s="2"/>
      <c r="IV242" s="2"/>
      <c r="IW242" s="2"/>
    </row>
    <row r="243" spans="2:257" s="27" customFormat="1" x14ac:dyDescent="0.15">
      <c r="B243" s="5"/>
      <c r="C243" s="2"/>
      <c r="D243" s="6"/>
      <c r="E243" s="3"/>
      <c r="F243" s="3"/>
      <c r="G243" s="2"/>
      <c r="H243" s="2"/>
      <c r="I243" s="390"/>
      <c r="J243" s="81"/>
      <c r="K243" s="2"/>
      <c r="L243" s="2"/>
      <c r="M243" s="2"/>
      <c r="N243" s="2"/>
      <c r="O243" s="2"/>
      <c r="P243" s="2"/>
      <c r="Q243" s="2"/>
      <c r="R243" s="2"/>
      <c r="S243" s="2"/>
      <c r="T243" s="2"/>
      <c r="U243" s="2"/>
      <c r="V243" s="2"/>
      <c r="W243" s="392"/>
      <c r="X243" s="9"/>
      <c r="Y243" s="8"/>
      <c r="Z243" s="9"/>
      <c r="AA243" s="8"/>
      <c r="AB243" s="9"/>
      <c r="AC243" s="9"/>
      <c r="AD243" s="10"/>
      <c r="AE243" s="551"/>
      <c r="AQ243" s="38"/>
      <c r="IR243" s="2"/>
      <c r="IS243" s="2"/>
      <c r="IT243" s="2"/>
      <c r="IU243" s="2"/>
      <c r="IV243" s="2"/>
      <c r="IW243" s="2"/>
    </row>
    <row r="244" spans="2:257" s="27" customFormat="1" x14ac:dyDescent="0.15">
      <c r="B244" s="5"/>
      <c r="C244" s="2"/>
      <c r="D244" s="6"/>
      <c r="E244" s="3"/>
      <c r="F244" s="3"/>
      <c r="G244" s="2"/>
      <c r="H244" s="2"/>
      <c r="I244" s="390"/>
      <c r="J244" s="81"/>
      <c r="K244" s="2"/>
      <c r="L244" s="2"/>
      <c r="M244" s="2"/>
      <c r="N244" s="2"/>
      <c r="O244" s="2"/>
      <c r="P244" s="2"/>
      <c r="Q244" s="2"/>
      <c r="R244" s="2"/>
      <c r="S244" s="2"/>
      <c r="T244" s="2"/>
      <c r="U244" s="2"/>
      <c r="V244" s="2"/>
      <c r="W244" s="392"/>
      <c r="X244" s="9"/>
      <c r="Y244" s="8"/>
      <c r="Z244" s="9"/>
      <c r="AA244" s="8"/>
      <c r="AB244" s="9"/>
      <c r="AC244" s="9"/>
      <c r="AD244" s="10"/>
      <c r="AE244" s="551"/>
      <c r="AQ244" s="38"/>
      <c r="IR244" s="2"/>
      <c r="IS244" s="2"/>
      <c r="IT244" s="2"/>
      <c r="IU244" s="2"/>
      <c r="IV244" s="2"/>
      <c r="IW244" s="2"/>
    </row>
    <row r="245" spans="2:257" s="27" customFormat="1" x14ac:dyDescent="0.15">
      <c r="B245" s="5"/>
      <c r="C245" s="2"/>
      <c r="D245" s="6"/>
      <c r="E245" s="3"/>
      <c r="F245" s="3"/>
      <c r="G245" s="2"/>
      <c r="H245" s="2"/>
      <c r="I245" s="390"/>
      <c r="J245" s="81"/>
      <c r="K245" s="2"/>
      <c r="L245" s="2"/>
      <c r="M245" s="2"/>
      <c r="N245" s="2"/>
      <c r="O245" s="2"/>
      <c r="P245" s="2"/>
      <c r="Q245" s="2"/>
      <c r="R245" s="2"/>
      <c r="S245" s="2"/>
      <c r="T245" s="2"/>
      <c r="U245" s="2"/>
      <c r="V245" s="2"/>
      <c r="W245" s="392"/>
      <c r="X245" s="9"/>
      <c r="Y245" s="8"/>
      <c r="Z245" s="9"/>
      <c r="AA245" s="8"/>
      <c r="AB245" s="9"/>
      <c r="AC245" s="9"/>
      <c r="AD245" s="10"/>
      <c r="AE245" s="551"/>
      <c r="AQ245" s="38"/>
      <c r="IR245" s="2"/>
      <c r="IS245" s="2"/>
      <c r="IT245" s="2"/>
      <c r="IU245" s="2"/>
      <c r="IV245" s="2"/>
      <c r="IW245" s="2"/>
    </row>
    <row r="246" spans="2:257" s="27" customFormat="1" x14ac:dyDescent="0.15">
      <c r="B246" s="5"/>
      <c r="C246" s="2"/>
      <c r="D246" s="6"/>
      <c r="E246" s="3"/>
      <c r="F246" s="3"/>
      <c r="G246" s="2"/>
      <c r="H246" s="2"/>
      <c r="I246" s="390"/>
      <c r="J246" s="81"/>
      <c r="K246" s="2"/>
      <c r="L246" s="2"/>
      <c r="M246" s="2"/>
      <c r="N246" s="2"/>
      <c r="O246" s="2"/>
      <c r="P246" s="2"/>
      <c r="Q246" s="2"/>
      <c r="R246" s="2"/>
      <c r="S246" s="2"/>
      <c r="T246" s="2"/>
      <c r="U246" s="2"/>
      <c r="V246" s="2"/>
      <c r="W246" s="392"/>
      <c r="X246" s="9"/>
      <c r="Y246" s="8"/>
      <c r="Z246" s="9"/>
      <c r="AA246" s="8"/>
      <c r="AB246" s="9"/>
      <c r="AC246" s="9"/>
      <c r="AD246" s="10"/>
      <c r="AE246" s="551"/>
      <c r="AQ246" s="38"/>
      <c r="IR246" s="2"/>
      <c r="IS246" s="2"/>
      <c r="IT246" s="2"/>
      <c r="IU246" s="2"/>
      <c r="IV246" s="2"/>
      <c r="IW246" s="2"/>
    </row>
    <row r="247" spans="2:257" s="27" customFormat="1" x14ac:dyDescent="0.15">
      <c r="B247" s="5"/>
      <c r="C247" s="2"/>
      <c r="D247" s="6"/>
      <c r="E247" s="3"/>
      <c r="F247" s="3"/>
      <c r="G247" s="2"/>
      <c r="H247" s="2"/>
      <c r="I247" s="390"/>
      <c r="J247" s="81"/>
      <c r="K247" s="2"/>
      <c r="L247" s="2"/>
      <c r="M247" s="2"/>
      <c r="N247" s="2"/>
      <c r="O247" s="2"/>
      <c r="P247" s="2"/>
      <c r="Q247" s="2"/>
      <c r="R247" s="2"/>
      <c r="S247" s="2"/>
      <c r="T247" s="2"/>
      <c r="U247" s="2"/>
      <c r="V247" s="2"/>
      <c r="W247" s="392"/>
      <c r="X247" s="9"/>
      <c r="Y247" s="8"/>
      <c r="Z247" s="9"/>
      <c r="AA247" s="8"/>
      <c r="AB247" s="9"/>
      <c r="AC247" s="9"/>
      <c r="AD247" s="10"/>
      <c r="AE247" s="551"/>
      <c r="AQ247" s="38"/>
      <c r="IR247" s="2"/>
      <c r="IS247" s="2"/>
      <c r="IT247" s="2"/>
      <c r="IU247" s="2"/>
      <c r="IV247" s="2"/>
      <c r="IW247" s="2"/>
    </row>
    <row r="248" spans="2:257" s="27" customFormat="1" x14ac:dyDescent="0.15">
      <c r="B248" s="5"/>
      <c r="C248" s="2"/>
      <c r="D248" s="6"/>
      <c r="E248" s="3"/>
      <c r="F248" s="3"/>
      <c r="G248" s="2"/>
      <c r="H248" s="2"/>
      <c r="I248" s="390"/>
      <c r="J248" s="81"/>
      <c r="K248" s="2"/>
      <c r="L248" s="2"/>
      <c r="M248" s="2"/>
      <c r="N248" s="2"/>
      <c r="O248" s="2"/>
      <c r="P248" s="2"/>
      <c r="Q248" s="2"/>
      <c r="R248" s="2"/>
      <c r="S248" s="2"/>
      <c r="T248" s="2"/>
      <c r="U248" s="2"/>
      <c r="V248" s="2"/>
      <c r="W248" s="392"/>
      <c r="X248" s="9"/>
      <c r="Y248" s="8"/>
      <c r="Z248" s="9"/>
      <c r="AA248" s="8"/>
      <c r="AB248" s="9"/>
      <c r="AC248" s="9"/>
      <c r="AD248" s="10"/>
      <c r="AE248" s="551"/>
      <c r="AQ248" s="38"/>
      <c r="IR248" s="2"/>
      <c r="IS248" s="2"/>
      <c r="IT248" s="2"/>
      <c r="IU248" s="2"/>
      <c r="IV248" s="2"/>
      <c r="IW248" s="2"/>
    </row>
    <row r="249" spans="2:257" s="27" customFormat="1" x14ac:dyDescent="0.15">
      <c r="B249" s="5"/>
      <c r="C249" s="2"/>
      <c r="D249" s="6"/>
      <c r="E249" s="3"/>
      <c r="F249" s="3"/>
      <c r="G249" s="2"/>
      <c r="H249" s="2"/>
      <c r="I249" s="390"/>
      <c r="J249" s="81"/>
      <c r="K249" s="2"/>
      <c r="L249" s="2"/>
      <c r="M249" s="2"/>
      <c r="N249" s="2"/>
      <c r="O249" s="2"/>
      <c r="P249" s="2"/>
      <c r="Q249" s="2"/>
      <c r="R249" s="2"/>
      <c r="S249" s="2"/>
      <c r="T249" s="2"/>
      <c r="U249" s="2"/>
      <c r="V249" s="2"/>
      <c r="W249" s="392"/>
      <c r="X249" s="9"/>
      <c r="Y249" s="8"/>
      <c r="Z249" s="9"/>
      <c r="AA249" s="8"/>
      <c r="AB249" s="9"/>
      <c r="AC249" s="9"/>
      <c r="AD249" s="10"/>
      <c r="AE249" s="551"/>
      <c r="AQ249" s="38"/>
      <c r="IR249" s="2"/>
      <c r="IS249" s="2"/>
      <c r="IT249" s="2"/>
      <c r="IU249" s="2"/>
      <c r="IV249" s="2"/>
      <c r="IW249" s="2"/>
    </row>
    <row r="250" spans="2:257" s="27" customFormat="1" x14ac:dyDescent="0.15">
      <c r="B250" s="5"/>
      <c r="C250" s="2"/>
      <c r="D250" s="6"/>
      <c r="E250" s="3"/>
      <c r="F250" s="3"/>
      <c r="G250" s="2"/>
      <c r="H250" s="2"/>
      <c r="I250" s="390"/>
      <c r="J250" s="81"/>
      <c r="K250" s="2"/>
      <c r="L250" s="2"/>
      <c r="M250" s="2"/>
      <c r="N250" s="2"/>
      <c r="O250" s="2"/>
      <c r="P250" s="2"/>
      <c r="Q250" s="2"/>
      <c r="R250" s="2"/>
      <c r="S250" s="2"/>
      <c r="T250" s="2"/>
      <c r="U250" s="2"/>
      <c r="V250" s="2"/>
      <c r="W250" s="392"/>
      <c r="X250" s="9"/>
      <c r="Y250" s="8"/>
      <c r="Z250" s="9"/>
      <c r="AA250" s="8"/>
      <c r="AB250" s="9"/>
      <c r="AC250" s="9"/>
      <c r="AD250" s="10"/>
      <c r="AE250" s="551"/>
      <c r="AQ250" s="38"/>
      <c r="IR250" s="2"/>
      <c r="IS250" s="2"/>
      <c r="IT250" s="2"/>
      <c r="IU250" s="2"/>
      <c r="IV250" s="2"/>
      <c r="IW250" s="2"/>
    </row>
  </sheetData>
  <sheetProtection sheet="1" objects="1" scenarios="1" selectLockedCells="1" autoFilter="0"/>
  <autoFilter ref="B10:W117"/>
  <sortState ref="B11:IW192">
    <sortCondition ref="B11:B192"/>
  </sortState>
  <mergeCells count="15">
    <mergeCell ref="S118:U118"/>
    <mergeCell ref="K3:Q3"/>
    <mergeCell ref="B1:B7"/>
    <mergeCell ref="D4:F4"/>
    <mergeCell ref="D5:F5"/>
    <mergeCell ref="C113:G113"/>
    <mergeCell ref="C114:G114"/>
    <mergeCell ref="D7:F7"/>
    <mergeCell ref="D3:F3"/>
    <mergeCell ref="D6:F6"/>
    <mergeCell ref="D1:F2"/>
    <mergeCell ref="G2:J2"/>
    <mergeCell ref="G1:J1"/>
    <mergeCell ref="K4:Q4"/>
    <mergeCell ref="S1:U7"/>
  </mergeCells>
  <phoneticPr fontId="20" type="noConversion"/>
  <conditionalFormatting sqref="C113:C118 C126:C149">
    <cfRule type="cellIs" dxfId="266" priority="1811" stopIfTrue="1" operator="equal">
      <formula>AG113</formula>
    </cfRule>
  </conditionalFormatting>
  <conditionalFormatting sqref="C150">
    <cfRule type="cellIs" dxfId="265" priority="1812" stopIfTrue="1" operator="equal">
      <formula>AG150</formula>
    </cfRule>
    <cfRule type="cellIs" dxfId="264" priority="1813" stopIfTrue="1" operator="notEqual">
      <formula>AG150</formula>
    </cfRule>
  </conditionalFormatting>
  <conditionalFormatting sqref="D150:E150">
    <cfRule type="cellIs" dxfId="263" priority="1814" stopIfTrue="1" operator="equal">
      <formula>AG150</formula>
    </cfRule>
    <cfRule type="cellIs" dxfId="262" priority="1815" stopIfTrue="1" operator="notEqual">
      <formula>AG150</formula>
    </cfRule>
  </conditionalFormatting>
  <conditionalFormatting sqref="AQ750:AQ802 I113:I121 AQ111:AQ121 AQ123 I123 I125:I150 AQ125:AQ741">
    <cfRule type="cellIs" dxfId="261" priority="1816" stopIfTrue="1" operator="equal">
      <formula>#REF!</formula>
    </cfRule>
  </conditionalFormatting>
  <conditionalFormatting sqref="D1">
    <cfRule type="cellIs" dxfId="260" priority="1833" stopIfTrue="1" operator="equal">
      <formula>#REF!</formula>
    </cfRule>
  </conditionalFormatting>
  <conditionalFormatting sqref="C112">
    <cfRule type="cellIs" dxfId="259" priority="1810" stopIfTrue="1" operator="equal">
      <formula>K112</formula>
    </cfRule>
  </conditionalFormatting>
  <conditionalFormatting sqref="I112">
    <cfRule type="cellIs" dxfId="258" priority="1808" stopIfTrue="1" operator="equal">
      <formula>#REF!</formula>
    </cfRule>
    <cfRule type="cellIs" dxfId="257" priority="1809" stopIfTrue="1" operator="equal">
      <formula>#REF!</formula>
    </cfRule>
  </conditionalFormatting>
  <conditionalFormatting sqref="B111">
    <cfRule type="cellIs" dxfId="256" priority="1275" operator="equal">
      <formula>AF111</formula>
    </cfRule>
  </conditionalFormatting>
  <conditionalFormatting sqref="B112">
    <cfRule type="cellIs" dxfId="255" priority="1274" operator="equal">
      <formula>AF112</formula>
    </cfRule>
  </conditionalFormatting>
  <conditionalFormatting sqref="I11 L11:L12 L14:L15 L18 I18 L20:L21 I20 L26 L28 L30 L32 L34:L92 L23 I35:I92 L94:L96 L98:L111 I98:I112 I94:I96">
    <cfRule type="containsText" dxfId="254" priority="1272" operator="containsText" text="SoF">
      <formula>NOT(ISERROR(SEARCH("SoF",I11)))</formula>
    </cfRule>
    <cfRule type="containsText" dxfId="253" priority="1273" operator="containsText" text="SoF">
      <formula>NOT(ISERROR(SEARCH("SoF",I11)))</formula>
    </cfRule>
  </conditionalFormatting>
  <conditionalFormatting sqref="L11:L12 L14:L15 L18 L20:L21 L26 L28 L30 L32 L34:L92 L23 L94:L96 L98:L111">
    <cfRule type="cellIs" dxfId="252" priority="1262" operator="equal">
      <formula>#REF!</formula>
    </cfRule>
    <cfRule type="cellIs" dxfId="251" priority="1263" operator="equal">
      <formula>#REF!</formula>
    </cfRule>
  </conditionalFormatting>
  <conditionalFormatting sqref="B111">
    <cfRule type="cellIs" dxfId="250" priority="1259" operator="equal">
      <formula>#REF!</formula>
    </cfRule>
  </conditionalFormatting>
  <conditionalFormatting sqref="L112">
    <cfRule type="cellIs" dxfId="249" priority="1835" stopIfTrue="1" operator="equal">
      <formula>$AD$1</formula>
    </cfRule>
    <cfRule type="cellIs" dxfId="248" priority="1836" stopIfTrue="1" operator="equal">
      <formula>#REF!</formula>
    </cfRule>
  </conditionalFormatting>
  <conditionalFormatting sqref="D4:F4">
    <cfRule type="cellIs" dxfId="247" priority="1837" stopIfTrue="1" operator="equal">
      <formula>#REF!</formula>
    </cfRule>
  </conditionalFormatting>
  <conditionalFormatting sqref="I111 I11">
    <cfRule type="cellIs" dxfId="246" priority="842" stopIfTrue="1" operator="equal">
      <formula>#REF!</formula>
    </cfRule>
    <cfRule type="cellIs" dxfId="245" priority="843" stopIfTrue="1" operator="equal">
      <formula>#REF!</formula>
    </cfRule>
  </conditionalFormatting>
  <conditionalFormatting sqref="AQ11 AQ15:AQ16 AQ18 AQ20:AQ21 AQ26 AQ28 AQ30 AQ32 AQ23:AQ24 AQ34:AQ110">
    <cfRule type="cellIs" dxfId="244" priority="740" stopIfTrue="1" operator="equal">
      <formula>#REF!</formula>
    </cfRule>
  </conditionalFormatting>
  <conditionalFormatting sqref="I124 L124">
    <cfRule type="containsText" dxfId="243" priority="194" operator="containsText" text="SoF">
      <formula>NOT(ISERROR(SEARCH("SoF",I124)))</formula>
    </cfRule>
    <cfRule type="containsText" dxfId="242" priority="195" operator="containsText" text="SoF">
      <formula>NOT(ISERROR(SEARCH("SoF",I124)))</formula>
    </cfRule>
  </conditionalFormatting>
  <conditionalFormatting sqref="L124">
    <cfRule type="cellIs" dxfId="241" priority="192" operator="equal">
      <formula>#REF!</formula>
    </cfRule>
    <cfRule type="cellIs" dxfId="240" priority="193" operator="equal">
      <formula>#REF!</formula>
    </cfRule>
  </conditionalFormatting>
  <conditionalFormatting sqref="I124 I18 I20 I35:I92 I98:I110 I94:I96">
    <cfRule type="cellIs" dxfId="239" priority="190" stopIfTrue="1" operator="equal">
      <formula>#REF!</formula>
    </cfRule>
    <cfRule type="cellIs" dxfId="238" priority="191" stopIfTrue="1" operator="equal">
      <formula>#REF!</formula>
    </cfRule>
  </conditionalFormatting>
  <conditionalFormatting sqref="AQ124">
    <cfRule type="cellIs" dxfId="237" priority="189" stopIfTrue="1" operator="equal">
      <formula>#REF!</formula>
    </cfRule>
  </conditionalFormatting>
  <conditionalFormatting sqref="L122 I122">
    <cfRule type="containsText" dxfId="236" priority="187" operator="containsText" text="SoF">
      <formula>NOT(ISERROR(SEARCH("SoF",I122)))</formula>
    </cfRule>
    <cfRule type="containsText" dxfId="235" priority="188" operator="containsText" text="SoF">
      <formula>NOT(ISERROR(SEARCH("SoF",I122)))</formula>
    </cfRule>
  </conditionalFormatting>
  <conditionalFormatting sqref="L122">
    <cfRule type="cellIs" dxfId="234" priority="185" operator="equal">
      <formula>#REF!</formula>
    </cfRule>
    <cfRule type="cellIs" dxfId="233" priority="186" operator="equal">
      <formula>#REF!</formula>
    </cfRule>
  </conditionalFormatting>
  <conditionalFormatting sqref="I122">
    <cfRule type="cellIs" dxfId="232" priority="183" stopIfTrue="1" operator="equal">
      <formula>#REF!</formula>
    </cfRule>
    <cfRule type="cellIs" dxfId="231" priority="184" stopIfTrue="1" operator="equal">
      <formula>#REF!</formula>
    </cfRule>
  </conditionalFormatting>
  <conditionalFormatting sqref="AQ122">
    <cfRule type="cellIs" dxfId="230" priority="182" stopIfTrue="1" operator="equal">
      <formula>#REF!</formula>
    </cfRule>
  </conditionalFormatting>
  <conditionalFormatting sqref="I12 I14">
    <cfRule type="containsText" dxfId="229" priority="180" operator="containsText" text="SoF">
      <formula>NOT(ISERROR(SEARCH("SoF",I12)))</formula>
    </cfRule>
    <cfRule type="containsText" dxfId="228" priority="181" operator="containsText" text="SoF">
      <formula>NOT(ISERROR(SEARCH("SoF",I12)))</formula>
    </cfRule>
  </conditionalFormatting>
  <conditionalFormatting sqref="I12 I14">
    <cfRule type="cellIs" dxfId="227" priority="176" stopIfTrue="1" operator="equal">
      <formula>#REF!</formula>
    </cfRule>
    <cfRule type="cellIs" dxfId="226" priority="177" stopIfTrue="1" operator="equal">
      <formula>#REF!</formula>
    </cfRule>
  </conditionalFormatting>
  <conditionalFormatting sqref="AQ12 AQ14">
    <cfRule type="cellIs" dxfId="225" priority="175" stopIfTrue="1" operator="equal">
      <formula>#REF!</formula>
    </cfRule>
  </conditionalFormatting>
  <conditionalFormatting sqref="L13">
    <cfRule type="containsText" dxfId="224" priority="152" operator="containsText" text="SoF">
      <formula>NOT(ISERROR(SEARCH("SoF",L13)))</formula>
    </cfRule>
    <cfRule type="containsText" dxfId="223" priority="153" operator="containsText" text="SoF">
      <formula>NOT(ISERROR(SEARCH("SoF",L13)))</formula>
    </cfRule>
  </conditionalFormatting>
  <conditionalFormatting sqref="L13">
    <cfRule type="cellIs" dxfId="222" priority="150" operator="equal">
      <formula>#REF!</formula>
    </cfRule>
    <cfRule type="cellIs" dxfId="221" priority="151" operator="equal">
      <formula>#REF!</formula>
    </cfRule>
  </conditionalFormatting>
  <conditionalFormatting sqref="I13">
    <cfRule type="containsText" dxfId="220" priority="148" operator="containsText" text="SoF">
      <formula>NOT(ISERROR(SEARCH("SoF",I13)))</formula>
    </cfRule>
    <cfRule type="containsText" dxfId="219" priority="149" operator="containsText" text="SoF">
      <formula>NOT(ISERROR(SEARCH("SoF",I13)))</formula>
    </cfRule>
  </conditionalFormatting>
  <conditionalFormatting sqref="I13">
    <cfRule type="cellIs" dxfId="218" priority="146" stopIfTrue="1" operator="equal">
      <formula>#REF!</formula>
    </cfRule>
    <cfRule type="cellIs" dxfId="217" priority="147" stopIfTrue="1" operator="equal">
      <formula>#REF!</formula>
    </cfRule>
  </conditionalFormatting>
  <conditionalFormatting sqref="AQ13">
    <cfRule type="cellIs" dxfId="216" priority="145" stopIfTrue="1" operator="equal">
      <formula>#REF!</formula>
    </cfRule>
  </conditionalFormatting>
  <conditionalFormatting sqref="L17 I17">
    <cfRule type="containsText" dxfId="215" priority="143" operator="containsText" text="SoF">
      <formula>NOT(ISERROR(SEARCH("SoF",I17)))</formula>
    </cfRule>
    <cfRule type="containsText" dxfId="214" priority="144" operator="containsText" text="SoF">
      <formula>NOT(ISERROR(SEARCH("SoF",I17)))</formula>
    </cfRule>
  </conditionalFormatting>
  <conditionalFormatting sqref="L17">
    <cfRule type="cellIs" dxfId="213" priority="141" operator="equal">
      <formula>#REF!</formula>
    </cfRule>
    <cfRule type="cellIs" dxfId="212" priority="142" operator="equal">
      <formula>#REF!</formula>
    </cfRule>
  </conditionalFormatting>
  <conditionalFormatting sqref="AQ17">
    <cfRule type="cellIs" dxfId="211" priority="140" stopIfTrue="1" operator="equal">
      <formula>#REF!</formula>
    </cfRule>
  </conditionalFormatting>
  <conditionalFormatting sqref="I17">
    <cfRule type="cellIs" dxfId="210" priority="138" stopIfTrue="1" operator="equal">
      <formula>#REF!</formula>
    </cfRule>
    <cfRule type="cellIs" dxfId="209" priority="139" stopIfTrue="1" operator="equal">
      <formula>#REF!</formula>
    </cfRule>
  </conditionalFormatting>
  <conditionalFormatting sqref="I19 L19">
    <cfRule type="containsText" dxfId="208" priority="136" operator="containsText" text="SoF">
      <formula>NOT(ISERROR(SEARCH("SoF",I19)))</formula>
    </cfRule>
    <cfRule type="containsText" dxfId="207" priority="137" operator="containsText" text="SoF">
      <formula>NOT(ISERROR(SEARCH("SoF",I19)))</formula>
    </cfRule>
  </conditionalFormatting>
  <conditionalFormatting sqref="L19">
    <cfRule type="cellIs" dxfId="206" priority="134" operator="equal">
      <formula>#REF!</formula>
    </cfRule>
    <cfRule type="cellIs" dxfId="205" priority="135" operator="equal">
      <formula>#REF!</formula>
    </cfRule>
  </conditionalFormatting>
  <conditionalFormatting sqref="AQ19">
    <cfRule type="cellIs" dxfId="204" priority="133" stopIfTrue="1" operator="equal">
      <formula>#REF!</formula>
    </cfRule>
  </conditionalFormatting>
  <conditionalFormatting sqref="I19">
    <cfRule type="cellIs" dxfId="203" priority="131" stopIfTrue="1" operator="equal">
      <formula>#REF!</formula>
    </cfRule>
    <cfRule type="cellIs" dxfId="202" priority="132" stopIfTrue="1" operator="equal">
      <formula>#REF!</formula>
    </cfRule>
  </conditionalFormatting>
  <conditionalFormatting sqref="L25">
    <cfRule type="containsText" dxfId="201" priority="129" operator="containsText" text="SoF">
      <formula>NOT(ISERROR(SEARCH("SoF",L25)))</formula>
    </cfRule>
    <cfRule type="containsText" dxfId="200" priority="130" operator="containsText" text="SoF">
      <formula>NOT(ISERROR(SEARCH("SoF",L25)))</formula>
    </cfRule>
  </conditionalFormatting>
  <conditionalFormatting sqref="L25">
    <cfRule type="cellIs" dxfId="199" priority="127" operator="equal">
      <formula>#REF!</formula>
    </cfRule>
    <cfRule type="cellIs" dxfId="198" priority="128" operator="equal">
      <formula>#REF!</formula>
    </cfRule>
  </conditionalFormatting>
  <conditionalFormatting sqref="AQ25">
    <cfRule type="cellIs" dxfId="197" priority="126" stopIfTrue="1" operator="equal">
      <formula>#REF!</formula>
    </cfRule>
  </conditionalFormatting>
  <conditionalFormatting sqref="I34">
    <cfRule type="cellIs" dxfId="196" priority="84" stopIfTrue="1" operator="equal">
      <formula>#REF!</formula>
    </cfRule>
    <cfRule type="cellIs" dxfId="195" priority="85" stopIfTrue="1" operator="equal">
      <formula>#REF!</formula>
    </cfRule>
  </conditionalFormatting>
  <conditionalFormatting sqref="L27">
    <cfRule type="containsText" dxfId="194" priority="122" operator="containsText" text="SoF">
      <formula>NOT(ISERROR(SEARCH("SoF",L27)))</formula>
    </cfRule>
    <cfRule type="containsText" dxfId="193" priority="123" operator="containsText" text="SoF">
      <formula>NOT(ISERROR(SEARCH("SoF",L27)))</formula>
    </cfRule>
  </conditionalFormatting>
  <conditionalFormatting sqref="L27">
    <cfRule type="cellIs" dxfId="192" priority="120" operator="equal">
      <formula>#REF!</formula>
    </cfRule>
    <cfRule type="cellIs" dxfId="191" priority="121" operator="equal">
      <formula>#REF!</formula>
    </cfRule>
  </conditionalFormatting>
  <conditionalFormatting sqref="AQ27">
    <cfRule type="cellIs" dxfId="190" priority="119" stopIfTrue="1" operator="equal">
      <formula>#REF!</formula>
    </cfRule>
  </conditionalFormatting>
  <conditionalFormatting sqref="L29">
    <cfRule type="containsText" dxfId="189" priority="115" operator="containsText" text="SoF">
      <formula>NOT(ISERROR(SEARCH("SoF",L29)))</formula>
    </cfRule>
    <cfRule type="containsText" dxfId="188" priority="116" operator="containsText" text="SoF">
      <formula>NOT(ISERROR(SEARCH("SoF",L29)))</formula>
    </cfRule>
  </conditionalFormatting>
  <conditionalFormatting sqref="L29">
    <cfRule type="cellIs" dxfId="187" priority="113" operator="equal">
      <formula>#REF!</formula>
    </cfRule>
    <cfRule type="cellIs" dxfId="186" priority="114" operator="equal">
      <formula>#REF!</formula>
    </cfRule>
  </conditionalFormatting>
  <conditionalFormatting sqref="AQ29">
    <cfRule type="cellIs" dxfId="185" priority="112" stopIfTrue="1" operator="equal">
      <formula>#REF!</formula>
    </cfRule>
  </conditionalFormatting>
  <conditionalFormatting sqref="L31">
    <cfRule type="containsText" dxfId="184" priority="108" operator="containsText" text="SoF">
      <formula>NOT(ISERROR(SEARCH("SoF",L31)))</formula>
    </cfRule>
    <cfRule type="containsText" dxfId="183" priority="109" operator="containsText" text="SoF">
      <formula>NOT(ISERROR(SEARCH("SoF",L31)))</formula>
    </cfRule>
  </conditionalFormatting>
  <conditionalFormatting sqref="L31">
    <cfRule type="cellIs" dxfId="182" priority="106" operator="equal">
      <formula>#REF!</formula>
    </cfRule>
    <cfRule type="cellIs" dxfId="181" priority="107" operator="equal">
      <formula>#REF!</formula>
    </cfRule>
  </conditionalFormatting>
  <conditionalFormatting sqref="AQ31">
    <cfRule type="cellIs" dxfId="180" priority="105" stopIfTrue="1" operator="equal">
      <formula>#REF!</formula>
    </cfRule>
  </conditionalFormatting>
  <conditionalFormatting sqref="L33">
    <cfRule type="containsText" dxfId="179" priority="101" operator="containsText" text="SoF">
      <formula>NOT(ISERROR(SEARCH("SoF",L33)))</formula>
    </cfRule>
    <cfRule type="containsText" dxfId="178" priority="102" operator="containsText" text="SoF">
      <formula>NOT(ISERROR(SEARCH("SoF",L33)))</formula>
    </cfRule>
  </conditionalFormatting>
  <conditionalFormatting sqref="L33">
    <cfRule type="cellIs" dxfId="177" priority="99" operator="equal">
      <formula>#REF!</formula>
    </cfRule>
    <cfRule type="cellIs" dxfId="176" priority="100" operator="equal">
      <formula>#REF!</formula>
    </cfRule>
  </conditionalFormatting>
  <conditionalFormatting sqref="AQ33">
    <cfRule type="cellIs" dxfId="175" priority="98" stopIfTrue="1" operator="equal">
      <formula>#REF!</formula>
    </cfRule>
  </conditionalFormatting>
  <conditionalFormatting sqref="I31">
    <cfRule type="cellIs" dxfId="174" priority="64" stopIfTrue="1" operator="equal">
      <formula>#REF!</formula>
    </cfRule>
    <cfRule type="cellIs" dxfId="173" priority="65" stopIfTrue="1" operator="equal">
      <formula>#REF!</formula>
    </cfRule>
  </conditionalFormatting>
  <conditionalFormatting sqref="I26">
    <cfRule type="containsText" dxfId="172" priority="94" operator="containsText" text="SoF">
      <formula>NOT(ISERROR(SEARCH("SoF",I26)))</formula>
    </cfRule>
    <cfRule type="containsText" dxfId="171" priority="95" operator="containsText" text="SoF">
      <formula>NOT(ISERROR(SEARCH("SoF",I26)))</formula>
    </cfRule>
  </conditionalFormatting>
  <conditionalFormatting sqref="I26">
    <cfRule type="cellIs" dxfId="170" priority="92" stopIfTrue="1" operator="equal">
      <formula>#REF!</formula>
    </cfRule>
    <cfRule type="cellIs" dxfId="169" priority="93" stopIfTrue="1" operator="equal">
      <formula>#REF!</formula>
    </cfRule>
  </conditionalFormatting>
  <conditionalFormatting sqref="I25">
    <cfRule type="containsText" dxfId="168" priority="90" operator="containsText" text="SoF">
      <formula>NOT(ISERROR(SEARCH("SoF",I25)))</formula>
    </cfRule>
    <cfRule type="containsText" dxfId="167" priority="91" operator="containsText" text="SoF">
      <formula>NOT(ISERROR(SEARCH("SoF",I25)))</formula>
    </cfRule>
  </conditionalFormatting>
  <conditionalFormatting sqref="I25">
    <cfRule type="cellIs" dxfId="166" priority="88" stopIfTrue="1" operator="equal">
      <formula>#REF!</formula>
    </cfRule>
    <cfRule type="cellIs" dxfId="165" priority="89" stopIfTrue="1" operator="equal">
      <formula>#REF!</formula>
    </cfRule>
  </conditionalFormatting>
  <conditionalFormatting sqref="I34">
    <cfRule type="containsText" dxfId="164" priority="86" operator="containsText" text="SoF">
      <formula>NOT(ISERROR(SEARCH("SoF",I34)))</formula>
    </cfRule>
    <cfRule type="containsText" dxfId="163" priority="87" operator="containsText" text="SoF">
      <formula>NOT(ISERROR(SEARCH("SoF",I34)))</formula>
    </cfRule>
  </conditionalFormatting>
  <conditionalFormatting sqref="I33">
    <cfRule type="containsText" dxfId="162" priority="82" operator="containsText" text="SoF">
      <formula>NOT(ISERROR(SEARCH("SoF",I33)))</formula>
    </cfRule>
    <cfRule type="containsText" dxfId="161" priority="83" operator="containsText" text="SoF">
      <formula>NOT(ISERROR(SEARCH("SoF",I33)))</formula>
    </cfRule>
  </conditionalFormatting>
  <conditionalFormatting sqref="I33">
    <cfRule type="cellIs" dxfId="160" priority="80" stopIfTrue="1" operator="equal">
      <formula>#REF!</formula>
    </cfRule>
    <cfRule type="cellIs" dxfId="159" priority="81" stopIfTrue="1" operator="equal">
      <formula>#REF!</formula>
    </cfRule>
  </conditionalFormatting>
  <conditionalFormatting sqref="I28">
    <cfRule type="containsText" dxfId="158" priority="78" operator="containsText" text="SoF">
      <formula>NOT(ISERROR(SEARCH("SoF",I28)))</formula>
    </cfRule>
    <cfRule type="containsText" dxfId="157" priority="79" operator="containsText" text="SoF">
      <formula>NOT(ISERROR(SEARCH("SoF",I28)))</formula>
    </cfRule>
  </conditionalFormatting>
  <conditionalFormatting sqref="I28">
    <cfRule type="cellIs" dxfId="156" priority="76" stopIfTrue="1" operator="equal">
      <formula>#REF!</formula>
    </cfRule>
    <cfRule type="cellIs" dxfId="155" priority="77" stopIfTrue="1" operator="equal">
      <formula>#REF!</formula>
    </cfRule>
  </conditionalFormatting>
  <conditionalFormatting sqref="I27">
    <cfRule type="containsText" dxfId="154" priority="74" operator="containsText" text="SoF">
      <formula>NOT(ISERROR(SEARCH("SoF",I27)))</formula>
    </cfRule>
    <cfRule type="containsText" dxfId="153" priority="75" operator="containsText" text="SoF">
      <formula>NOT(ISERROR(SEARCH("SoF",I27)))</formula>
    </cfRule>
  </conditionalFormatting>
  <conditionalFormatting sqref="I27">
    <cfRule type="cellIs" dxfId="152" priority="72" stopIfTrue="1" operator="equal">
      <formula>#REF!</formula>
    </cfRule>
    <cfRule type="cellIs" dxfId="151" priority="73" stopIfTrue="1" operator="equal">
      <formula>#REF!</formula>
    </cfRule>
  </conditionalFormatting>
  <conditionalFormatting sqref="I32">
    <cfRule type="containsText" dxfId="150" priority="70" operator="containsText" text="SoF">
      <formula>NOT(ISERROR(SEARCH("SoF",I32)))</formula>
    </cfRule>
    <cfRule type="containsText" dxfId="149" priority="71" operator="containsText" text="SoF">
      <formula>NOT(ISERROR(SEARCH("SoF",I32)))</formula>
    </cfRule>
  </conditionalFormatting>
  <conditionalFormatting sqref="I32">
    <cfRule type="cellIs" dxfId="148" priority="68" stopIfTrue="1" operator="equal">
      <formula>#REF!</formula>
    </cfRule>
    <cfRule type="cellIs" dxfId="147" priority="69" stopIfTrue="1" operator="equal">
      <formula>#REF!</formula>
    </cfRule>
  </conditionalFormatting>
  <conditionalFormatting sqref="I31">
    <cfRule type="containsText" dxfId="146" priority="66" operator="containsText" text="SoF">
      <formula>NOT(ISERROR(SEARCH("SoF",I31)))</formula>
    </cfRule>
    <cfRule type="containsText" dxfId="145" priority="67" operator="containsText" text="SoF">
      <formula>NOT(ISERROR(SEARCH("SoF",I31)))</formula>
    </cfRule>
  </conditionalFormatting>
  <conditionalFormatting sqref="I30">
    <cfRule type="containsText" dxfId="144" priority="62" operator="containsText" text="SoF">
      <formula>NOT(ISERROR(SEARCH("SoF",I30)))</formula>
    </cfRule>
    <cfRule type="containsText" dxfId="143" priority="63" operator="containsText" text="SoF">
      <formula>NOT(ISERROR(SEARCH("SoF",I30)))</formula>
    </cfRule>
  </conditionalFormatting>
  <conditionalFormatting sqref="I30">
    <cfRule type="cellIs" dxfId="142" priority="60" stopIfTrue="1" operator="equal">
      <formula>#REF!</formula>
    </cfRule>
    <cfRule type="cellIs" dxfId="141" priority="61" stopIfTrue="1" operator="equal">
      <formula>#REF!</formula>
    </cfRule>
  </conditionalFormatting>
  <conditionalFormatting sqref="I29">
    <cfRule type="containsText" dxfId="140" priority="58" operator="containsText" text="SoF">
      <formula>NOT(ISERROR(SEARCH("SoF",I29)))</formula>
    </cfRule>
    <cfRule type="containsText" dxfId="139" priority="59" operator="containsText" text="SoF">
      <formula>NOT(ISERROR(SEARCH("SoF",I29)))</formula>
    </cfRule>
  </conditionalFormatting>
  <conditionalFormatting sqref="I29">
    <cfRule type="cellIs" dxfId="138" priority="56" stopIfTrue="1" operator="equal">
      <formula>#REF!</formula>
    </cfRule>
    <cfRule type="cellIs" dxfId="137" priority="57" stopIfTrue="1" operator="equal">
      <formula>#REF!</formula>
    </cfRule>
  </conditionalFormatting>
  <conditionalFormatting sqref="L16">
    <cfRule type="containsText" dxfId="136" priority="54" operator="containsText" text="SoF">
      <formula>NOT(ISERROR(SEARCH("SoF",L16)))</formula>
    </cfRule>
    <cfRule type="containsText" dxfId="135" priority="55" operator="containsText" text="SoF">
      <formula>NOT(ISERROR(SEARCH("SoF",L16)))</formula>
    </cfRule>
  </conditionalFormatting>
  <conditionalFormatting sqref="L16">
    <cfRule type="cellIs" dxfId="134" priority="52" operator="equal">
      <formula>#REF!</formula>
    </cfRule>
    <cfRule type="cellIs" dxfId="133" priority="53" operator="equal">
      <formula>#REF!</formula>
    </cfRule>
  </conditionalFormatting>
  <conditionalFormatting sqref="I16">
    <cfRule type="containsText" dxfId="132" priority="50" operator="containsText" text="SoF">
      <formula>NOT(ISERROR(SEARCH("SoF",I16)))</formula>
    </cfRule>
    <cfRule type="containsText" dxfId="131" priority="51" operator="containsText" text="SoF">
      <formula>NOT(ISERROR(SEARCH("SoF",I16)))</formula>
    </cfRule>
  </conditionalFormatting>
  <conditionalFormatting sqref="I16">
    <cfRule type="cellIs" dxfId="130" priority="48" stopIfTrue="1" operator="equal">
      <formula>#REF!</formula>
    </cfRule>
    <cfRule type="cellIs" dxfId="129" priority="49" stopIfTrue="1" operator="equal">
      <formula>#REF!</formula>
    </cfRule>
  </conditionalFormatting>
  <conditionalFormatting sqref="I15">
    <cfRule type="containsText" dxfId="128" priority="46" operator="containsText" text="SoF">
      <formula>NOT(ISERROR(SEARCH("SoF",I15)))</formula>
    </cfRule>
    <cfRule type="containsText" dxfId="127" priority="47" operator="containsText" text="SoF">
      <formula>NOT(ISERROR(SEARCH("SoF",I15)))</formula>
    </cfRule>
  </conditionalFormatting>
  <conditionalFormatting sqref="I15">
    <cfRule type="cellIs" dxfId="126" priority="44" stopIfTrue="1" operator="equal">
      <formula>#REF!</formula>
    </cfRule>
    <cfRule type="cellIs" dxfId="125" priority="45" stopIfTrue="1" operator="equal">
      <formula>#REF!</formula>
    </cfRule>
  </conditionalFormatting>
  <conditionalFormatting sqref="L22">
    <cfRule type="containsText" dxfId="124" priority="42" operator="containsText" text="SoF">
      <formula>NOT(ISERROR(SEARCH("SoF",L22)))</formula>
    </cfRule>
    <cfRule type="containsText" dxfId="123" priority="43" operator="containsText" text="SoF">
      <formula>NOT(ISERROR(SEARCH("SoF",L22)))</formula>
    </cfRule>
  </conditionalFormatting>
  <conditionalFormatting sqref="L22">
    <cfRule type="cellIs" dxfId="122" priority="40" operator="equal">
      <formula>#REF!</formula>
    </cfRule>
    <cfRule type="cellIs" dxfId="121" priority="41" operator="equal">
      <formula>#REF!</formula>
    </cfRule>
  </conditionalFormatting>
  <conditionalFormatting sqref="I22">
    <cfRule type="containsText" dxfId="120" priority="38" operator="containsText" text="SoF">
      <formula>NOT(ISERROR(SEARCH("SoF",I22)))</formula>
    </cfRule>
    <cfRule type="containsText" dxfId="119" priority="39" operator="containsText" text="SoF">
      <formula>NOT(ISERROR(SEARCH("SoF",I22)))</formula>
    </cfRule>
  </conditionalFormatting>
  <conditionalFormatting sqref="I22">
    <cfRule type="cellIs" dxfId="118" priority="36" stopIfTrue="1" operator="equal">
      <formula>#REF!</formula>
    </cfRule>
    <cfRule type="cellIs" dxfId="117" priority="37" stopIfTrue="1" operator="equal">
      <formula>#REF!</formula>
    </cfRule>
  </conditionalFormatting>
  <conditionalFormatting sqref="AQ22">
    <cfRule type="cellIs" dxfId="116" priority="35" stopIfTrue="1" operator="equal">
      <formula>#REF!</formula>
    </cfRule>
  </conditionalFormatting>
  <conditionalFormatting sqref="I21">
    <cfRule type="containsText" dxfId="115" priority="33" operator="containsText" text="SoF">
      <formula>NOT(ISERROR(SEARCH("SoF",I21)))</formula>
    </cfRule>
    <cfRule type="containsText" dxfId="114" priority="34" operator="containsText" text="SoF">
      <formula>NOT(ISERROR(SEARCH("SoF",I21)))</formula>
    </cfRule>
  </conditionalFormatting>
  <conditionalFormatting sqref="I21">
    <cfRule type="cellIs" dxfId="113" priority="31" stopIfTrue="1" operator="equal">
      <formula>#REF!</formula>
    </cfRule>
    <cfRule type="cellIs" dxfId="112" priority="32" stopIfTrue="1" operator="equal">
      <formula>#REF!</formula>
    </cfRule>
  </conditionalFormatting>
  <conditionalFormatting sqref="L24">
    <cfRule type="containsText" dxfId="111" priority="29" operator="containsText" text="SoF">
      <formula>NOT(ISERROR(SEARCH("SoF",L24)))</formula>
    </cfRule>
    <cfRule type="containsText" dxfId="110" priority="30" operator="containsText" text="SoF">
      <formula>NOT(ISERROR(SEARCH("SoF",L24)))</formula>
    </cfRule>
  </conditionalFormatting>
  <conditionalFormatting sqref="L24">
    <cfRule type="cellIs" dxfId="109" priority="27" operator="equal">
      <formula>#REF!</formula>
    </cfRule>
    <cfRule type="cellIs" dxfId="108" priority="28" operator="equal">
      <formula>#REF!</formula>
    </cfRule>
  </conditionalFormatting>
  <conditionalFormatting sqref="I24">
    <cfRule type="containsText" dxfId="107" priority="23" operator="containsText" text="SoF">
      <formula>NOT(ISERROR(SEARCH("SoF",I24)))</formula>
    </cfRule>
    <cfRule type="containsText" dxfId="106" priority="24" operator="containsText" text="SoF">
      <formula>NOT(ISERROR(SEARCH("SoF",I24)))</formula>
    </cfRule>
  </conditionalFormatting>
  <conditionalFormatting sqref="I24">
    <cfRule type="cellIs" dxfId="105" priority="21" stopIfTrue="1" operator="equal">
      <formula>#REF!</formula>
    </cfRule>
    <cfRule type="cellIs" dxfId="104" priority="22" stopIfTrue="1" operator="equal">
      <formula>#REF!</formula>
    </cfRule>
  </conditionalFormatting>
  <conditionalFormatting sqref="I23">
    <cfRule type="containsText" dxfId="103" priority="19" operator="containsText" text="SoF">
      <formula>NOT(ISERROR(SEARCH("SoF",I23)))</formula>
    </cfRule>
    <cfRule type="containsText" dxfId="102" priority="20" operator="containsText" text="SoF">
      <formula>NOT(ISERROR(SEARCH("SoF",I23)))</formula>
    </cfRule>
  </conditionalFormatting>
  <conditionalFormatting sqref="I23">
    <cfRule type="cellIs" dxfId="101" priority="17" stopIfTrue="1" operator="equal">
      <formula>#REF!</formula>
    </cfRule>
    <cfRule type="cellIs" dxfId="100" priority="18" stopIfTrue="1" operator="equal">
      <formula>#REF!</formula>
    </cfRule>
  </conditionalFormatting>
  <conditionalFormatting sqref="L93">
    <cfRule type="containsText" dxfId="99" priority="15" operator="containsText" text="SoF">
      <formula>NOT(ISERROR(SEARCH("SoF",L93)))</formula>
    </cfRule>
    <cfRule type="containsText" dxfId="98" priority="16" operator="containsText" text="SoF">
      <formula>NOT(ISERROR(SEARCH("SoF",L93)))</formula>
    </cfRule>
  </conditionalFormatting>
  <conditionalFormatting sqref="L93">
    <cfRule type="cellIs" dxfId="97" priority="13" operator="equal">
      <formula>#REF!</formula>
    </cfRule>
    <cfRule type="cellIs" dxfId="96" priority="14" operator="equal">
      <formula>#REF!</formula>
    </cfRule>
  </conditionalFormatting>
  <conditionalFormatting sqref="I93">
    <cfRule type="containsText" dxfId="95" priority="11" operator="containsText" text="SoF">
      <formula>NOT(ISERROR(SEARCH("SoF",I93)))</formula>
    </cfRule>
    <cfRule type="containsText" dxfId="94" priority="12" operator="containsText" text="SoF">
      <formula>NOT(ISERROR(SEARCH("SoF",I93)))</formula>
    </cfRule>
  </conditionalFormatting>
  <conditionalFormatting sqref="I93">
    <cfRule type="cellIs" dxfId="93" priority="9" stopIfTrue="1" operator="equal">
      <formula>#REF!</formula>
    </cfRule>
    <cfRule type="cellIs" dxfId="92" priority="10" stopIfTrue="1" operator="equal">
      <formula>#REF!</formula>
    </cfRule>
  </conditionalFormatting>
  <conditionalFormatting sqref="L97">
    <cfRule type="containsText" dxfId="91" priority="7" operator="containsText" text="SoF">
      <formula>NOT(ISERROR(SEARCH("SoF",L97)))</formula>
    </cfRule>
    <cfRule type="containsText" dxfId="90" priority="8" operator="containsText" text="SoF">
      <formula>NOT(ISERROR(SEARCH("SoF",L97)))</formula>
    </cfRule>
  </conditionalFormatting>
  <conditionalFormatting sqref="L97">
    <cfRule type="cellIs" dxfId="89" priority="5" operator="equal">
      <formula>#REF!</formula>
    </cfRule>
    <cfRule type="cellIs" dxfId="88" priority="6" operator="equal">
      <formula>#REF!</formula>
    </cfRule>
  </conditionalFormatting>
  <conditionalFormatting sqref="I97">
    <cfRule type="containsText" dxfId="87" priority="3" operator="containsText" text="SoF">
      <formula>NOT(ISERROR(SEARCH("SoF",I97)))</formula>
    </cfRule>
    <cfRule type="containsText" dxfId="86" priority="4" operator="containsText" text="SoF">
      <formula>NOT(ISERROR(SEARCH("SoF",I97)))</formula>
    </cfRule>
  </conditionalFormatting>
  <conditionalFormatting sqref="I97">
    <cfRule type="cellIs" dxfId="85" priority="1" stopIfTrue="1" operator="equal">
      <formula>#REF!</formula>
    </cfRule>
    <cfRule type="cellIs" dxfId="84" priority="2" stopIfTrue="1" operator="equal">
      <formula>#REF!</formula>
    </cfRule>
  </conditionalFormatting>
  <dataValidations disablePrompts="1" count="2">
    <dataValidation type="list" allowBlank="1" showErrorMessage="1" sqref="H6">
      <formula1>$AH$1:$AK$1</formula1>
      <formula2>0</formula2>
    </dataValidation>
    <dataValidation type="list" allowBlank="1" showInputMessage="1" showErrorMessage="1" sqref="AA122 AA124 AA11:AA111">
      <formula1>$D$7:$D$15</formula1>
    </dataValidation>
  </dataValidations>
  <printOptions horizontalCentered="1"/>
  <pageMargins left="0.23622047244094491" right="0.19685039370078741" top="0.59055118110236227" bottom="0.82677165354330717" header="0.19685039370078741" footer="0.27559055118110237"/>
  <pageSetup paperSize="9" scale="76" firstPageNumber="0" fitToHeight="0" orientation="landscape" horizontalDpi="300" verticalDpi="300" r:id="rId1"/>
  <headerFooter alignWithMargins="0">
    <oddFooter>&amp;L&amp;8Copyright - IfD - Institut 
Postfach 11 01 04, 86026 Augsburg, 
&amp;F / &amp;A&amp;C&amp;8&amp;D&amp;R&amp;8Seite &amp;P von &amp;N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Legende!#REF!</xm:f>
          </x14:formula1>
          <xm:sqref>Y124 Y122 Y11:Y111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enableFormatConditionsCalculation="0">
    <tabColor theme="0"/>
  </sheetPr>
  <dimension ref="A1:BM18"/>
  <sheetViews>
    <sheetView showGridLines="0" showRowColHeaders="0" showZeros="0" showOutlineSymbols="0" zoomScaleNormal="100" workbookViewId="0">
      <pane xSplit="3" ySplit="6" topLeftCell="D7" activePane="bottomRight" state="frozen"/>
      <selection activeCell="D29" sqref="D29"/>
      <selection pane="topRight" activeCell="D29" sqref="D29"/>
      <selection pane="bottomLeft" activeCell="D29" sqref="D29"/>
      <selection pane="bottomRight" activeCell="E7" sqref="E7"/>
    </sheetView>
  </sheetViews>
  <sheetFormatPr baseColWidth="10" defaultColWidth="11.3828125" defaultRowHeight="11.6" x14ac:dyDescent="0.3"/>
  <cols>
    <col min="1" max="1" width="23.53515625" style="145" customWidth="1"/>
    <col min="2" max="2" width="56.69140625" style="366" customWidth="1"/>
    <col min="3" max="3" width="4.3828125" style="369" customWidth="1"/>
    <col min="4" max="4" width="11" style="226" customWidth="1"/>
    <col min="5" max="5" width="9.3828125" style="227" customWidth="1"/>
    <col min="6" max="6" width="10.15234375" style="69" customWidth="1"/>
    <col min="7" max="7" width="10.3046875" style="228" customWidth="1"/>
    <col min="8" max="8" width="11.15234375" style="228" customWidth="1"/>
    <col min="9" max="9" width="4.3046875" style="62" customWidth="1"/>
    <col min="10" max="10" width="3.69140625" style="251" customWidth="1"/>
    <col min="11" max="11" width="5" style="149" customWidth="1"/>
    <col min="12" max="12" width="7.3828125" style="377" customWidth="1"/>
    <col min="13" max="13" width="4.53515625" style="62" customWidth="1"/>
    <col min="14" max="14" width="5.3828125" style="62" customWidth="1"/>
    <col min="15" max="18" width="11.3828125" style="62" customWidth="1"/>
    <col min="19" max="65" width="11.3828125" style="62"/>
    <col min="66" max="16384" width="11.3828125" style="63"/>
  </cols>
  <sheetData>
    <row r="1" spans="1:65" ht="12.75" customHeight="1" x14ac:dyDescent="0.3">
      <c r="B1" s="897" t="str">
        <f>Info!B1</f>
        <v>Ausschreibung 2018-017 tim Augsburg</v>
      </c>
      <c r="C1" s="898" t="s">
        <v>164</v>
      </c>
      <c r="D1" s="899"/>
      <c r="E1" s="899"/>
      <c r="F1" s="899"/>
      <c r="G1" s="899"/>
      <c r="H1" s="900"/>
      <c r="I1" s="172"/>
      <c r="J1" s="622"/>
      <c r="K1" s="623"/>
      <c r="L1" s="624"/>
      <c r="M1" s="172"/>
      <c r="N1" s="172"/>
      <c r="O1" s="172"/>
      <c r="P1" s="172"/>
      <c r="Q1" s="172"/>
      <c r="R1" s="172"/>
      <c r="S1" s="172"/>
    </row>
    <row r="2" spans="1:65" ht="22.5" customHeight="1" x14ac:dyDescent="0.3">
      <c r="B2" s="897"/>
      <c r="C2" s="901"/>
      <c r="D2" s="902"/>
      <c r="E2" s="902"/>
      <c r="F2" s="902"/>
      <c r="G2" s="902"/>
      <c r="H2" s="903"/>
      <c r="I2" s="173"/>
      <c r="J2" s="625"/>
      <c r="K2" s="626"/>
      <c r="L2" s="627"/>
      <c r="M2" s="173"/>
      <c r="N2" s="173"/>
      <c r="O2" s="173"/>
      <c r="P2" s="173"/>
      <c r="Q2" s="173"/>
      <c r="R2" s="173"/>
      <c r="S2" s="173"/>
    </row>
    <row r="3" spans="1:65" s="2" customFormat="1" ht="38.25" customHeight="1" x14ac:dyDescent="0.3">
      <c r="A3" s="146"/>
      <c r="B3" s="479" t="str">
        <f ca="1">MID(CELL("Dateiname"),1+FIND("[",CELL("Dateiname")),FIND("]",CELL("Dateiname"))-FIND("[",CELL("Dateiname"))-1)</f>
        <v>Anlage 13 Kalkulationsblatt UH.XLSX</v>
      </c>
      <c r="C3" s="904"/>
      <c r="D3" s="905"/>
      <c r="E3" s="905"/>
      <c r="F3" s="905"/>
      <c r="G3" s="905"/>
      <c r="H3" s="906"/>
      <c r="I3" s="175"/>
      <c r="J3" s="628"/>
      <c r="K3" s="629"/>
      <c r="L3" s="630"/>
      <c r="M3" s="175"/>
      <c r="N3" s="175"/>
      <c r="O3" s="175"/>
      <c r="P3" s="175"/>
      <c r="Q3" s="175"/>
      <c r="R3" s="175"/>
      <c r="S3" s="175"/>
    </row>
    <row r="4" spans="1:65" s="66" customFormat="1" ht="12.75" customHeight="1" x14ac:dyDescent="0.3">
      <c r="A4" s="144"/>
      <c r="B4" s="365"/>
      <c r="C4" s="367"/>
      <c r="D4" s="911" t="s">
        <v>232</v>
      </c>
      <c r="E4" s="907" t="s">
        <v>53</v>
      </c>
      <c r="F4" s="909" t="s">
        <v>54</v>
      </c>
      <c r="G4" s="909" t="s">
        <v>229</v>
      </c>
      <c r="H4" s="909" t="s">
        <v>55</v>
      </c>
      <c r="I4" s="242"/>
      <c r="J4" s="250"/>
      <c r="K4" s="242"/>
      <c r="L4" s="375"/>
      <c r="M4" s="64"/>
      <c r="N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row>
    <row r="5" spans="1:65" s="66" customFormat="1" ht="19.5" customHeight="1" x14ac:dyDescent="0.3">
      <c r="A5" s="144"/>
      <c r="B5" s="257" t="s">
        <v>235</v>
      </c>
      <c r="C5" s="368"/>
      <c r="D5" s="912"/>
      <c r="E5" s="908"/>
      <c r="F5" s="910"/>
      <c r="G5" s="910"/>
      <c r="H5" s="910"/>
      <c r="I5" s="243"/>
      <c r="J5" s="250"/>
      <c r="K5" s="243"/>
      <c r="L5" s="375"/>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row>
    <row r="6" spans="1:65" s="71" customFormat="1" ht="12.75" customHeight="1" x14ac:dyDescent="0.25">
      <c r="A6" s="222"/>
      <c r="B6" s="574"/>
      <c r="C6" s="575"/>
      <c r="D6" s="576">
        <v>2</v>
      </c>
      <c r="E6" s="577">
        <v>4</v>
      </c>
      <c r="F6" s="578">
        <v>6</v>
      </c>
      <c r="G6" s="578">
        <v>8</v>
      </c>
      <c r="H6" s="631"/>
      <c r="I6" s="245"/>
      <c r="J6" s="191"/>
      <c r="K6" s="245"/>
      <c r="L6" s="376"/>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row>
    <row r="7" spans="1:65" s="75" customFormat="1" ht="12.75" customHeight="1" x14ac:dyDescent="0.3">
      <c r="A7" s="148"/>
      <c r="B7" s="632" t="s">
        <v>256</v>
      </c>
      <c r="C7" s="633" t="s">
        <v>220</v>
      </c>
      <c r="D7" s="579">
        <f>SUMIF('Los1 Kalk Unterhaltsreinigung'!$K$11:$K$112,C7,'Los1 Kalk Unterhaltsreinigung'!$N$11:$N$112)</f>
        <v>7506.72</v>
      </c>
      <c r="E7" s="580"/>
      <c r="F7" s="581"/>
      <c r="G7" s="581"/>
      <c r="H7" s="581"/>
      <c r="I7" s="634"/>
      <c r="J7" s="635"/>
      <c r="K7" s="636"/>
      <c r="L7" s="377"/>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row>
    <row r="8" spans="1:65" s="75" customFormat="1" ht="12.75" customHeight="1" x14ac:dyDescent="0.3">
      <c r="A8" s="148"/>
      <c r="B8" s="582" t="s">
        <v>257</v>
      </c>
      <c r="C8" s="583" t="s">
        <v>76</v>
      </c>
      <c r="D8" s="571">
        <f>SUMIF('Los1 Kalk Unterhaltsreinigung'!$K$11:$K$112,C8,'Los1 Kalk Unterhaltsreinigung'!$N$11:$N$112)</f>
        <v>4914.5200000000004</v>
      </c>
      <c r="E8" s="572"/>
      <c r="F8" s="573"/>
      <c r="G8" s="573"/>
      <c r="H8" s="573"/>
      <c r="I8" s="634"/>
      <c r="J8" s="635"/>
      <c r="K8" s="636"/>
      <c r="L8" s="377"/>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row>
    <row r="9" spans="1:65" s="75" customFormat="1" ht="12.75" customHeight="1" x14ac:dyDescent="0.3">
      <c r="A9" s="148"/>
      <c r="B9" s="582" t="s">
        <v>258</v>
      </c>
      <c r="C9" s="583" t="s">
        <v>219</v>
      </c>
      <c r="D9" s="571">
        <f>SUMIF('Los1 Kalk Unterhaltsreinigung'!$K$11:$K$112,C9,'Los1 Kalk Unterhaltsreinigung'!$N$11:$N$112)</f>
        <v>21761.759999999998</v>
      </c>
      <c r="E9" s="572"/>
      <c r="F9" s="573"/>
      <c r="G9" s="573"/>
      <c r="H9" s="573"/>
      <c r="I9" s="634"/>
      <c r="J9" s="635"/>
      <c r="K9" s="636"/>
      <c r="L9" s="377"/>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row>
    <row r="10" spans="1:65" s="75" customFormat="1" ht="12.75" customHeight="1" x14ac:dyDescent="0.3">
      <c r="A10" s="148"/>
      <c r="B10" s="582" t="s">
        <v>259</v>
      </c>
      <c r="C10" s="583" t="s">
        <v>218</v>
      </c>
      <c r="D10" s="571">
        <f>SUMIF('Los1 Kalk Unterhaltsreinigung'!$K$11:$K$112,C10,'Los1 Kalk Unterhaltsreinigung'!$N$11:$N$112)</f>
        <v>12375.36</v>
      </c>
      <c r="E10" s="572"/>
      <c r="F10" s="573"/>
      <c r="G10" s="573"/>
      <c r="H10" s="573"/>
      <c r="I10" s="634"/>
      <c r="J10" s="635"/>
      <c r="K10" s="637"/>
      <c r="L10" s="377"/>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row>
    <row r="11" spans="1:65" s="75" customFormat="1" ht="12.75" customHeight="1" x14ac:dyDescent="0.3">
      <c r="A11" s="148"/>
      <c r="B11" s="582" t="s">
        <v>260</v>
      </c>
      <c r="C11" s="583" t="s">
        <v>217</v>
      </c>
      <c r="D11" s="571">
        <f>SUMIF('Los1 Kalk Unterhaltsreinigung'!$K$11:$K$112,C11,'Los1 Kalk Unterhaltsreinigung'!$N$11:$N$112)</f>
        <v>16484.84</v>
      </c>
      <c r="E11" s="572"/>
      <c r="F11" s="573"/>
      <c r="G11" s="573"/>
      <c r="H11" s="573"/>
      <c r="I11" s="634"/>
      <c r="J11" s="635"/>
      <c r="K11" s="636"/>
      <c r="L11" s="377"/>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row>
    <row r="12" spans="1:65" s="75" customFormat="1" ht="12.75" customHeight="1" x14ac:dyDescent="0.3">
      <c r="A12" s="148"/>
      <c r="B12" s="582" t="s">
        <v>261</v>
      </c>
      <c r="C12" s="583" t="s">
        <v>188</v>
      </c>
      <c r="D12" s="571">
        <f>SUMIF('Los1 Kalk Unterhaltsreinigung'!$K$11:$K$112,C12,'Los1 Kalk Unterhaltsreinigung'!$N$11:$N$112)</f>
        <v>166076.43999999997</v>
      </c>
      <c r="E12" s="572"/>
      <c r="F12" s="573"/>
      <c r="G12" s="573"/>
      <c r="H12" s="573"/>
      <c r="I12" s="634"/>
      <c r="J12" s="635"/>
      <c r="K12" s="636"/>
      <c r="L12" s="377"/>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row>
    <row r="13" spans="1:65" s="75" customFormat="1" ht="12.45" x14ac:dyDescent="0.3">
      <c r="A13" s="148"/>
      <c r="B13" s="582" t="s">
        <v>262</v>
      </c>
      <c r="C13" s="583" t="s">
        <v>216</v>
      </c>
      <c r="D13" s="571">
        <f>SUMIF('Los1 Kalk Unterhaltsreinigung'!$K$11:$K$112,C13,'Los1 Kalk Unterhaltsreinigung'!$N$11:$N$112)</f>
        <v>784842.60000000021</v>
      </c>
      <c r="E13" s="572"/>
      <c r="F13" s="573"/>
      <c r="G13" s="573"/>
      <c r="H13" s="573"/>
      <c r="I13" s="634"/>
      <c r="J13" s="635"/>
      <c r="K13" s="636"/>
      <c r="L13" s="377"/>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row>
    <row r="14" spans="1:65" s="75" customFormat="1" ht="12.45" x14ac:dyDescent="0.3">
      <c r="A14" s="148"/>
      <c r="B14" s="582" t="s">
        <v>263</v>
      </c>
      <c r="C14" s="583" t="s">
        <v>215</v>
      </c>
      <c r="D14" s="571">
        <f>SUMIF('Los1 Kalk Unterhaltsreinigung'!$K$11:$K$112,C14,'Los1 Kalk Unterhaltsreinigung'!$N$11:$N$112)</f>
        <v>17746.700000000004</v>
      </c>
      <c r="E14" s="572"/>
      <c r="F14" s="573"/>
      <c r="G14" s="573"/>
      <c r="H14" s="573"/>
      <c r="I14" s="634"/>
      <c r="J14" s="635"/>
      <c r="K14" s="636"/>
      <c r="L14" s="377"/>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row>
    <row r="15" spans="1:65" s="75" customFormat="1" ht="12.45" x14ac:dyDescent="0.3">
      <c r="A15" s="148"/>
      <c r="B15" s="582" t="s">
        <v>264</v>
      </c>
      <c r="C15" s="583" t="s">
        <v>69</v>
      </c>
      <c r="D15" s="571">
        <f>SUMIF('Los1 Kalk Unterhaltsreinigung'!$K$11:$K$112,C15,'Los1 Kalk Unterhaltsreinigung'!$N$11:$N$112)</f>
        <v>55703.6</v>
      </c>
      <c r="E15" s="572"/>
      <c r="F15" s="573"/>
      <c r="G15" s="573"/>
      <c r="H15" s="573"/>
      <c r="I15" s="634"/>
      <c r="J15" s="635"/>
      <c r="K15" s="636"/>
      <c r="L15" s="377"/>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row>
    <row r="16" spans="1:65" s="75" customFormat="1" ht="12.45" x14ac:dyDescent="0.3">
      <c r="A16" s="148"/>
      <c r="B16" s="582" t="s">
        <v>265</v>
      </c>
      <c r="C16" s="583" t="s">
        <v>214</v>
      </c>
      <c r="D16" s="571">
        <f>SUMIF('Los1 Kalk Unterhaltsreinigung'!$K$11:$K$112,C16,'Los1 Kalk Unterhaltsreinigung'!$N$11:$N$112)</f>
        <v>2151.54</v>
      </c>
      <c r="E16" s="572"/>
      <c r="F16" s="573"/>
      <c r="G16" s="573"/>
      <c r="H16" s="573"/>
      <c r="I16" s="634"/>
      <c r="J16" s="635"/>
      <c r="K16" s="636"/>
      <c r="L16" s="377"/>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row>
    <row r="17" spans="1:65" s="75" customFormat="1" ht="12.45" x14ac:dyDescent="0.3">
      <c r="A17" s="148"/>
      <c r="B17" s="582" t="s">
        <v>266</v>
      </c>
      <c r="C17" s="583" t="s">
        <v>146</v>
      </c>
      <c r="D17" s="571">
        <f>SUMIF('Los1 Kalk Unterhaltsreinigung'!$K$11:$K$112,C17,'Los1 Kalk Unterhaltsreinigung'!$N$11:$N$112)</f>
        <v>1200.69</v>
      </c>
      <c r="E17" s="572"/>
      <c r="F17" s="573"/>
      <c r="G17" s="573"/>
      <c r="H17" s="573"/>
      <c r="I17" s="634"/>
      <c r="J17" s="635"/>
      <c r="K17" s="636"/>
      <c r="L17" s="377"/>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row>
    <row r="18" spans="1:65" s="75" customFormat="1" ht="12.45" x14ac:dyDescent="0.3">
      <c r="A18" s="148"/>
      <c r="B18" s="638"/>
      <c r="C18" s="639"/>
      <c r="D18" s="584"/>
      <c r="E18" s="585"/>
      <c r="F18" s="586"/>
      <c r="G18" s="586"/>
      <c r="H18" s="586"/>
      <c r="I18" s="634"/>
      <c r="J18" s="635"/>
      <c r="K18" s="636"/>
      <c r="L18" s="377"/>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row>
  </sheetData>
  <sheetProtection sheet="1" objects="1" scenarios="1" selectLockedCells="1"/>
  <autoFilter ref="B6:H18"/>
  <sortState ref="A7:BM56">
    <sortCondition ref="C7:C56"/>
  </sortState>
  <mergeCells count="7">
    <mergeCell ref="B1:B2"/>
    <mergeCell ref="C1:H3"/>
    <mergeCell ref="E4:E5"/>
    <mergeCell ref="F4:F5"/>
    <mergeCell ref="H4:H5"/>
    <mergeCell ref="G4:G5"/>
    <mergeCell ref="D4:D5"/>
  </mergeCells>
  <phoneticPr fontId="20" type="noConversion"/>
  <dataValidations xWindow="1185" yWindow="355" count="1">
    <dataValidation allowBlank="1" sqref="E7:H18"/>
  </dataValidations>
  <printOptions horizontalCentered="1"/>
  <pageMargins left="0.23622047244094491" right="0.11811023622047245" top="0.47244094488188981" bottom="0.82677165354330717" header="0.19685039370078741" footer="0.27559055118110237"/>
  <pageSetup paperSize="9" scale="85" firstPageNumber="0" fitToHeight="4" orientation="portrait" verticalDpi="300" copies="4" r:id="rId1"/>
  <headerFooter alignWithMargins="0">
    <oddFooter>&amp;L&amp;8Copyright - IfD - Institut 
Postfach 11 01 04, 86026 Augsburg, 
&amp;F / &amp;A&amp;C&amp;8&amp;D&amp;R&amp;8Seite &amp;P von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enableFormatConditionsCalculation="0">
    <tabColor rgb="FFCCFFFF"/>
    <pageSetUpPr autoPageBreaks="0"/>
  </sheetPr>
  <dimension ref="B1:IQ275"/>
  <sheetViews>
    <sheetView showGridLines="0" showRowColHeaders="0" showZeros="0" showOutlineSymbols="0" zoomScale="120" zoomScaleNormal="120" workbookViewId="0">
      <pane xSplit="10" ySplit="10" topLeftCell="K13" activePane="bottomRight" state="frozen"/>
      <selection activeCell="D29" sqref="D29"/>
      <selection pane="topRight" activeCell="D29" sqref="D29"/>
      <selection pane="bottomLeft" activeCell="D29" sqref="D29"/>
      <selection pane="bottomRight" activeCell="D1" sqref="D1:F1"/>
    </sheetView>
  </sheetViews>
  <sheetFormatPr baseColWidth="10" defaultColWidth="11.3828125" defaultRowHeight="11.6" x14ac:dyDescent="0.3"/>
  <cols>
    <col min="1" max="1" width="14.15234375" style="2" customWidth="1"/>
    <col min="2" max="2" width="5" style="5" customWidth="1"/>
    <col min="3" max="3" width="14.53515625" style="2" customWidth="1"/>
    <col min="4" max="4" width="13.15234375" style="6" customWidth="1"/>
    <col min="5" max="5" width="5.3828125" style="3" hidden="1" customWidth="1"/>
    <col min="6" max="6" width="4.3046875" style="6" customWidth="1"/>
    <col min="7" max="7" width="20.69140625" style="2" customWidth="1"/>
    <col min="8" max="8" width="13.69140625" style="2" customWidth="1"/>
    <col min="9" max="9" width="3.84375" style="7" customWidth="1"/>
    <col min="10" max="10" width="10.15234375" style="81" customWidth="1"/>
    <col min="11" max="11" width="7.69140625" style="2" customWidth="1"/>
    <col min="12" max="12" width="4.3046875" style="2" customWidth="1"/>
    <col min="13" max="13" width="6" style="2" customWidth="1"/>
    <col min="14" max="14" width="9.69140625" style="2" customWidth="1"/>
    <col min="15" max="15" width="7.69140625" style="2" customWidth="1"/>
    <col min="16" max="16" width="7.84375" style="2" customWidth="1"/>
    <col min="17" max="17" width="7.3828125" style="2" hidden="1" customWidth="1"/>
    <col min="18" max="18" width="7.53515625" style="2" hidden="1" customWidth="1"/>
    <col min="19" max="19" width="6.15234375" style="2" customWidth="1"/>
    <col min="20" max="20" width="8.3046875" style="2" hidden="1" customWidth="1"/>
    <col min="21" max="21" width="7.69140625" style="2" customWidth="1"/>
    <col min="22" max="22" width="9" style="2" customWidth="1"/>
    <col min="23" max="23" width="10.3046875" style="10" hidden="1" customWidth="1"/>
    <col min="24" max="24" width="5.84375" style="9" hidden="1" customWidth="1"/>
    <col min="25" max="25" width="3.15234375" style="8" hidden="1" customWidth="1"/>
    <col min="26" max="26" width="11.15234375" style="2" hidden="1" customWidth="1"/>
    <col min="27" max="27" width="13.15234375" style="12" hidden="1" customWidth="1"/>
    <col min="28" max="28" width="8.3828125" style="12" hidden="1" customWidth="1"/>
    <col min="29" max="29" width="3.53515625" style="2" hidden="1" customWidth="1"/>
    <col min="30" max="30" width="4.53515625" style="2" hidden="1" customWidth="1"/>
    <col min="31" max="31" width="11.15234375" style="2" hidden="1" customWidth="1"/>
    <col min="32" max="36" width="4" style="2" customWidth="1"/>
    <col min="37" max="37" width="4" style="13" customWidth="1"/>
    <col min="38" max="39" width="4" style="2" customWidth="1"/>
    <col min="40" max="49" width="5" style="2" customWidth="1"/>
    <col min="50" max="53" width="11.15234375" style="2" customWidth="1"/>
    <col min="54" max="16384" width="11.3828125" style="2"/>
  </cols>
  <sheetData>
    <row r="1" spans="2:64" s="14" customFormat="1" ht="12.75" customHeight="1" x14ac:dyDescent="0.3">
      <c r="B1" s="915" t="s">
        <v>234</v>
      </c>
      <c r="C1" s="197" t="s">
        <v>160</v>
      </c>
      <c r="D1" s="920">
        <f>'Los1 Kalk Unterhaltsreinigung'!D1</f>
        <v>0</v>
      </c>
      <c r="E1" s="920"/>
      <c r="F1" s="921"/>
      <c r="G1" s="640" t="str">
        <f>'Los1 Kalk Unterhaltsreinigung'!G1:J1</f>
        <v>Ausschreibung 2018-017 tim Augsburg</v>
      </c>
      <c r="H1" s="176"/>
      <c r="I1" s="593"/>
      <c r="J1" s="177"/>
      <c r="K1" s="932"/>
      <c r="L1" s="932"/>
      <c r="M1" s="932"/>
      <c r="N1" s="932"/>
      <c r="O1" s="645"/>
      <c r="P1" s="731"/>
      <c r="Q1" s="728"/>
      <c r="R1" s="728"/>
      <c r="S1" s="922" t="s">
        <v>139</v>
      </c>
      <c r="T1" s="923"/>
      <c r="U1" s="923"/>
      <c r="V1" s="924"/>
      <c r="W1" s="10"/>
      <c r="X1" s="9"/>
      <c r="Y1" s="8"/>
      <c r="AA1" s="15"/>
      <c r="AB1" s="913" t="s">
        <v>163</v>
      </c>
      <c r="AC1" s="913"/>
      <c r="AD1" s="913"/>
      <c r="AK1" s="16"/>
    </row>
    <row r="2" spans="2:64" s="14" customFormat="1" ht="12.75" customHeight="1" x14ac:dyDescent="0.3">
      <c r="B2" s="864"/>
      <c r="C2" s="646" t="s">
        <v>159</v>
      </c>
      <c r="D2" s="916">
        <f>'Los1 Kalk Unterhaltsreinigung'!D2</f>
        <v>0</v>
      </c>
      <c r="E2" s="916"/>
      <c r="F2" s="917"/>
      <c r="G2" s="647" t="str">
        <f>'Los1 Kalk Unterhaltsreinigung'!G2:J2</f>
        <v>Gültigkeit: 12.07.2018</v>
      </c>
      <c r="H2" s="648"/>
      <c r="I2" s="649"/>
      <c r="J2" s="650"/>
      <c r="K2" s="914"/>
      <c r="L2" s="914"/>
      <c r="M2" s="914"/>
      <c r="N2" s="914"/>
      <c r="O2" s="651"/>
      <c r="P2" s="825"/>
      <c r="Q2" s="826"/>
      <c r="R2" s="826"/>
      <c r="S2" s="925"/>
      <c r="T2" s="926"/>
      <c r="U2" s="926"/>
      <c r="V2" s="927"/>
      <c r="W2" s="10"/>
      <c r="X2" s="9"/>
      <c r="Y2" s="8"/>
      <c r="AA2" s="15"/>
      <c r="AB2" s="15"/>
      <c r="AK2" s="16"/>
      <c r="BJ2" s="60"/>
    </row>
    <row r="3" spans="2:64" s="14" customFormat="1" ht="12.75" customHeight="1" x14ac:dyDescent="0.3">
      <c r="B3" s="864"/>
      <c r="C3" s="646" t="s">
        <v>157</v>
      </c>
      <c r="D3" s="916">
        <f>'Los1 Kalk Unterhaltsreinigung'!D3</f>
        <v>0</v>
      </c>
      <c r="E3" s="916"/>
      <c r="F3" s="917"/>
      <c r="G3" s="647" t="str">
        <f ca="1">'Los1 Kalk Unterhaltsreinigung'!G3</f>
        <v>Anlage 13 Kalkulationsblatt UH.XLSX</v>
      </c>
      <c r="H3" s="648"/>
      <c r="I3" s="649"/>
      <c r="J3" s="650"/>
      <c r="K3" s="931"/>
      <c r="L3" s="931"/>
      <c r="M3" s="931"/>
      <c r="N3" s="931"/>
      <c r="O3" s="276"/>
      <c r="P3" s="732"/>
      <c r="Q3" s="561"/>
      <c r="R3" s="561"/>
      <c r="S3" s="925"/>
      <c r="T3" s="926"/>
      <c r="U3" s="926"/>
      <c r="V3" s="927"/>
      <c r="W3" s="10"/>
      <c r="X3" s="8"/>
      <c r="Y3" s="8"/>
      <c r="AA3" s="15"/>
      <c r="AB3" s="15"/>
      <c r="AK3" s="16"/>
      <c r="BK3" s="82"/>
      <c r="BL3" s="60"/>
    </row>
    <row r="4" spans="2:64" s="14" customFormat="1" ht="12" customHeight="1" x14ac:dyDescent="0.3">
      <c r="B4" s="864"/>
      <c r="C4" s="646" t="s">
        <v>161</v>
      </c>
      <c r="D4" s="916">
        <f>'Los1 Kalk Unterhaltsreinigung'!D4</f>
        <v>0</v>
      </c>
      <c r="E4" s="916"/>
      <c r="F4" s="917"/>
      <c r="G4" s="647" t="s">
        <v>67</v>
      </c>
      <c r="H4" s="652"/>
      <c r="I4" s="653"/>
      <c r="J4" s="654"/>
      <c r="K4" s="933"/>
      <c r="L4" s="934"/>
      <c r="M4" s="934"/>
      <c r="N4" s="934"/>
      <c r="O4" s="655"/>
      <c r="P4" s="827"/>
      <c r="Q4" s="828"/>
      <c r="R4" s="828"/>
      <c r="S4" s="925"/>
      <c r="T4" s="926"/>
      <c r="U4" s="926"/>
      <c r="V4" s="927"/>
      <c r="W4" s="10"/>
      <c r="X4" s="9"/>
      <c r="Y4" s="8"/>
      <c r="Z4" s="60"/>
      <c r="AA4" s="88"/>
      <c r="AB4" s="15"/>
      <c r="AK4" s="16"/>
    </row>
    <row r="5" spans="2:64" s="14" customFormat="1" ht="12" customHeight="1" x14ac:dyDescent="0.3">
      <c r="B5" s="864"/>
      <c r="C5" s="656" t="s">
        <v>158</v>
      </c>
      <c r="D5" s="916">
        <f>'Los1 Kalk Unterhaltsreinigung'!D5</f>
        <v>0</v>
      </c>
      <c r="E5" s="916"/>
      <c r="F5" s="917"/>
      <c r="G5" s="657" t="s">
        <v>48</v>
      </c>
      <c r="H5" s="658"/>
      <c r="I5" s="659"/>
      <c r="J5" s="660">
        <f>ROUND(V9,2)</f>
        <v>0</v>
      </c>
      <c r="K5" s="931"/>
      <c r="L5" s="931"/>
      <c r="M5" s="931"/>
      <c r="N5" s="931"/>
      <c r="O5" s="661"/>
      <c r="P5" s="729"/>
      <c r="Q5" s="561"/>
      <c r="R5" s="561"/>
      <c r="S5" s="925"/>
      <c r="T5" s="926"/>
      <c r="U5" s="926"/>
      <c r="V5" s="927"/>
      <c r="W5" s="10"/>
      <c r="X5" s="9"/>
      <c r="Y5" s="8"/>
      <c r="AA5" s="88"/>
      <c r="AB5" s="17"/>
      <c r="AK5" s="16"/>
    </row>
    <row r="6" spans="2:64" s="14" customFormat="1" ht="12.75" customHeight="1" x14ac:dyDescent="0.3">
      <c r="B6" s="864"/>
      <c r="C6" s="656" t="s">
        <v>16</v>
      </c>
      <c r="D6" s="916">
        <f>'Los1 Kalk Unterhaltsreinigung'!D6</f>
        <v>0</v>
      </c>
      <c r="E6" s="916"/>
      <c r="F6" s="917"/>
      <c r="G6" s="662" t="str">
        <f>IF(H6&gt;0,"gesetzl. Mehrwertsteuer",#REF!)</f>
        <v>gesetzl. Mehrwertsteuer</v>
      </c>
      <c r="H6" s="733">
        <v>0.19</v>
      </c>
      <c r="I6" s="649"/>
      <c r="J6" s="663">
        <f>SUM(J5*H6)</f>
        <v>0</v>
      </c>
      <c r="K6" s="931"/>
      <c r="L6" s="931"/>
      <c r="M6" s="931"/>
      <c r="N6" s="931"/>
      <c r="O6" s="664"/>
      <c r="P6" s="729"/>
      <c r="Q6" s="561"/>
      <c r="R6" s="561"/>
      <c r="S6" s="925"/>
      <c r="T6" s="926"/>
      <c r="U6" s="926"/>
      <c r="V6" s="927"/>
      <c r="W6" s="10"/>
      <c r="X6" s="9"/>
      <c r="Y6" s="8"/>
      <c r="AA6" s="88"/>
      <c r="AB6" s="17"/>
      <c r="AK6" s="16"/>
    </row>
    <row r="7" spans="2:64" s="14" customFormat="1" ht="12.75" customHeight="1" x14ac:dyDescent="0.3">
      <c r="B7" s="865"/>
      <c r="C7" s="493" t="s">
        <v>162</v>
      </c>
      <c r="D7" s="918">
        <f>'Los1 Kalk Unterhaltsreinigung'!D7</f>
        <v>0</v>
      </c>
      <c r="E7" s="918"/>
      <c r="F7" s="919"/>
      <c r="G7" s="494" t="s">
        <v>49</v>
      </c>
      <c r="H7" s="461"/>
      <c r="I7" s="665"/>
      <c r="J7" s="666">
        <f>SUM(J5:J6)</f>
        <v>0</v>
      </c>
      <c r="K7" s="941"/>
      <c r="L7" s="941"/>
      <c r="M7" s="941"/>
      <c r="N7" s="941"/>
      <c r="O7" s="667"/>
      <c r="P7" s="730"/>
      <c r="Q7" s="461"/>
      <c r="R7" s="461"/>
      <c r="S7" s="928"/>
      <c r="T7" s="929"/>
      <c r="U7" s="929"/>
      <c r="V7" s="930"/>
      <c r="W7" s="10"/>
      <c r="X7" s="9"/>
      <c r="Y7" s="8"/>
      <c r="AA7" s="15"/>
      <c r="AB7" s="19"/>
      <c r="AK7" s="16"/>
    </row>
    <row r="8" spans="2:64" s="20" customFormat="1" ht="56.25" customHeight="1" thickBot="1" x14ac:dyDescent="0.35">
      <c r="B8" s="641" t="s">
        <v>50</v>
      </c>
      <c r="C8" s="414" t="s">
        <v>51</v>
      </c>
      <c r="D8" s="414" t="s">
        <v>178</v>
      </c>
      <c r="E8" s="414"/>
      <c r="F8" s="642"/>
      <c r="G8" s="416" t="s">
        <v>456</v>
      </c>
      <c r="H8" s="414"/>
      <c r="I8" s="643" t="s">
        <v>63</v>
      </c>
      <c r="J8" s="459" t="s">
        <v>68</v>
      </c>
      <c r="K8" s="414" t="s">
        <v>64</v>
      </c>
      <c r="L8" s="415" t="s">
        <v>65</v>
      </c>
      <c r="M8" s="414" t="s">
        <v>17</v>
      </c>
      <c r="N8" s="416" t="s">
        <v>18</v>
      </c>
      <c r="O8" s="417" t="s">
        <v>19</v>
      </c>
      <c r="P8" s="416" t="s">
        <v>20</v>
      </c>
      <c r="Q8" s="414" t="s">
        <v>21</v>
      </c>
      <c r="R8" s="460" t="s">
        <v>22</v>
      </c>
      <c r="S8" s="644" t="s">
        <v>23</v>
      </c>
      <c r="T8" s="414" t="s">
        <v>24</v>
      </c>
      <c r="U8" s="416" t="s">
        <v>488</v>
      </c>
      <c r="V8" s="734" t="s">
        <v>73</v>
      </c>
      <c r="W8" s="617" t="s">
        <v>74</v>
      </c>
      <c r="X8" s="614" t="s">
        <v>75</v>
      </c>
      <c r="Y8" s="21"/>
      <c r="AA8" s="22"/>
      <c r="AB8" s="23"/>
      <c r="AK8" s="24"/>
    </row>
    <row r="9" spans="2:64" s="27" customFormat="1" ht="6.45" thickBot="1" x14ac:dyDescent="0.35">
      <c r="B9" s="89"/>
      <c r="C9" s="99"/>
      <c r="D9" s="100"/>
      <c r="E9" s="100"/>
      <c r="F9" s="101"/>
      <c r="G9" s="102"/>
      <c r="H9" s="102"/>
      <c r="I9" s="103"/>
      <c r="J9" s="104">
        <f>SUBTOTAL(9,J11:J136)</f>
        <v>11581.380000000001</v>
      </c>
      <c r="K9" s="104"/>
      <c r="L9" s="104"/>
      <c r="M9" s="104">
        <f>M137</f>
        <v>0</v>
      </c>
      <c r="N9" s="104">
        <f>SUBTOTAL(9,N11:N136)-N138</f>
        <v>20761.379999999997</v>
      </c>
      <c r="O9" s="105"/>
      <c r="P9" s="104">
        <f>SUBTOTAL(9,P11:P136)-P138</f>
        <v>230</v>
      </c>
      <c r="Q9" s="104">
        <f>SUBTOTAL(9,Q11:Q136)-Q138</f>
        <v>0</v>
      </c>
      <c r="R9" s="104">
        <f>SUBTOTAL(9,R11:R136)-R138</f>
        <v>0</v>
      </c>
      <c r="S9" s="192">
        <f>SUM(S11:S136)</f>
        <v>0</v>
      </c>
      <c r="T9" s="104">
        <f>SUBTOTAL(9,T11:T136)-T138</f>
        <v>0</v>
      </c>
      <c r="U9" s="104" t="e">
        <f>SUBTOTAL(9,U11:U136)-U138</f>
        <v>#VALUE!</v>
      </c>
      <c r="V9" s="735">
        <f>SUBTOTAL(9,V11:V136)-V138</f>
        <v>0</v>
      </c>
      <c r="W9" s="618"/>
      <c r="X9" s="615"/>
      <c r="Y9" s="25"/>
      <c r="AA9" s="28"/>
      <c r="AB9" s="29"/>
      <c r="AF9" s="30"/>
      <c r="AK9" s="31"/>
    </row>
    <row r="10" spans="2:64" s="19" customFormat="1" ht="12" customHeight="1" x14ac:dyDescent="0.3">
      <c r="B10" s="32"/>
      <c r="C10" s="246" t="s">
        <v>60</v>
      </c>
      <c r="D10" s="246" t="s">
        <v>180</v>
      </c>
      <c r="E10" s="106"/>
      <c r="F10" s="90"/>
      <c r="G10" s="97"/>
      <c r="H10" s="247"/>
      <c r="I10" s="98"/>
      <c r="J10" s="91"/>
      <c r="K10" s="92" t="str">
        <f>IF(Y10&gt;0,CONCATENATE(Y10,"/",X10,"/",I10),"")</f>
        <v/>
      </c>
      <c r="L10" s="93" t="str">
        <f>IF(J10&gt;0,VLOOKUP(I10,Häufigkeiten!#REF!,4,FALSE)," ")</f>
        <v xml:space="preserve"> </v>
      </c>
      <c r="M10" s="143">
        <f>MAX(M11:M136)</f>
        <v>48</v>
      </c>
      <c r="N10" s="95" t="str">
        <f t="shared" ref="N10" si="0">IF(J10&gt;0,ROUND(J10*M10,2),"")</f>
        <v/>
      </c>
      <c r="O10" s="33">
        <f>IF(I10="kR","",IF(I10&gt;0,IF(K10&gt;0,VLOOKUP(K10,#REF!,4,FALSE),0),0))</f>
        <v>0</v>
      </c>
      <c r="P10" s="94" t="str">
        <f>IF(I10="kR","",IF(O10&gt;0,ROUND(J10/O10,4)," "))</f>
        <v xml:space="preserve"> </v>
      </c>
      <c r="Q10" s="94" t="str">
        <f>IF(I10="kR","",IF(J10=0," ",IF(O10&gt;0,ROUND(R10/12,2)," ")))</f>
        <v xml:space="preserve"> </v>
      </c>
      <c r="R10" s="94" t="str">
        <f>IF(I10="kR","",IF(J10=0," ",IF(O10&gt;0,ROUND(P10*M10,2)," ")))</f>
        <v xml:space="preserve"> </v>
      </c>
      <c r="S10" s="96" t="str">
        <f>IF(I10=0," ",IF(I10="kR"," ",IF(L10="wt",VLOOKUP(K10,#REF!,6,FALSE),IF(L10="wt+s",VLOOKUP(K10,#REF!,8,FALSE),IF(L10="SoF",VLOOKUP(K10,#REF!,8,FALSE)," ")))))</f>
        <v xml:space="preserve"> </v>
      </c>
      <c r="T10" s="94" t="str">
        <f>IF(I10="kR"," ",IF(O10=0," ",IF(N10&gt;0,ROUND(P10*S10,2)," ")))</f>
        <v xml:space="preserve"> </v>
      </c>
      <c r="U10" s="94" t="str">
        <f>IF(I10="kR","",IF(J10=0," ",IF(O10&gt;0,ROUND(V10/12,2)," ")))</f>
        <v xml:space="preserve"> </v>
      </c>
      <c r="V10" s="736"/>
      <c r="W10" s="619"/>
      <c r="X10" s="616"/>
      <c r="Y10" s="36"/>
      <c r="AK10" s="37"/>
    </row>
    <row r="11" spans="2:64" s="27" customFormat="1" ht="11.25" customHeight="1" x14ac:dyDescent="0.15">
      <c r="B11" s="696">
        <v>1</v>
      </c>
      <c r="C11" s="697"/>
      <c r="D11" s="698"/>
      <c r="E11" s="699"/>
      <c r="F11" s="700"/>
      <c r="G11" s="698"/>
      <c r="H11" s="701"/>
      <c r="I11" s="727"/>
      <c r="J11" s="703"/>
      <c r="K11" s="704"/>
      <c r="L11" s="705" t="s">
        <v>150</v>
      </c>
      <c r="M11" s="706"/>
      <c r="N11" s="600"/>
      <c r="O11" s="691"/>
      <c r="P11" s="601"/>
      <c r="Q11" s="601"/>
      <c r="R11" s="600"/>
      <c r="S11" s="600"/>
      <c r="T11" s="600"/>
      <c r="U11" s="600"/>
      <c r="V11" s="707"/>
      <c r="W11" s="620"/>
      <c r="X11" s="599"/>
      <c r="Y11" s="1"/>
      <c r="AA11" s="27">
        <f>IF(E11=0,C11," ")</f>
        <v>0</v>
      </c>
      <c r="AB11" s="27">
        <f>IF(K11=0,E11," ")</f>
        <v>0</v>
      </c>
      <c r="AK11" s="38"/>
    </row>
    <row r="12" spans="2:64" s="27" customFormat="1" ht="11.25" customHeight="1" x14ac:dyDescent="0.15">
      <c r="B12" s="794">
        <f>SUM(B11+1)</f>
        <v>2</v>
      </c>
      <c r="C12" s="795" t="s">
        <v>363</v>
      </c>
      <c r="D12" s="796"/>
      <c r="E12" s="797"/>
      <c r="F12" s="798"/>
      <c r="G12" s="763"/>
      <c r="H12" s="712"/>
      <c r="I12" s="713"/>
      <c r="J12" s="714"/>
      <c r="K12" s="715"/>
      <c r="L12" s="695" t="str">
        <f>IF(I12&gt;0,VLOOKUP(I12,Häufigkeiten!#REF!,4,FALSE)," ")</f>
        <v xml:space="preserve"> </v>
      </c>
      <c r="M12" s="717"/>
      <c r="N12" s="502"/>
      <c r="O12" s="688"/>
      <c r="P12" s="503"/>
      <c r="Q12" s="503"/>
      <c r="R12" s="502"/>
      <c r="S12" s="502"/>
      <c r="T12" s="502"/>
      <c r="U12" s="502"/>
      <c r="V12" s="721"/>
      <c r="W12" s="554"/>
      <c r="X12" s="599"/>
      <c r="Y12" s="1"/>
      <c r="AA12" s="27" t="str">
        <f>IF(E12=0,C12," ")</f>
        <v>tim - Staatliches Textil- und Industriemuseum Augsburg</v>
      </c>
      <c r="AB12" s="27">
        <f>IF(K12=0,E12," ")</f>
        <v>0</v>
      </c>
      <c r="AK12" s="38"/>
    </row>
    <row r="13" spans="2:64" s="27" customFormat="1" ht="11.25" customHeight="1" x14ac:dyDescent="0.15">
      <c r="B13" s="722">
        <f>SUM(B12+1)</f>
        <v>3</v>
      </c>
      <c r="C13" s="708"/>
      <c r="D13" s="709"/>
      <c r="E13" s="710"/>
      <c r="F13" s="711"/>
      <c r="G13" s="709"/>
      <c r="H13" s="712"/>
      <c r="I13" s="713"/>
      <c r="J13" s="714"/>
      <c r="K13" s="715"/>
      <c r="L13" s="716"/>
      <c r="M13" s="717"/>
      <c r="N13" s="718"/>
      <c r="O13" s="719"/>
      <c r="P13" s="720"/>
      <c r="Q13" s="720"/>
      <c r="R13" s="718"/>
      <c r="S13" s="718"/>
      <c r="T13" s="718"/>
      <c r="U13" s="718"/>
      <c r="V13" s="721"/>
      <c r="W13" s="790"/>
      <c r="X13" s="791"/>
      <c r="Y13" s="792"/>
      <c r="AK13" s="38"/>
    </row>
    <row r="14" spans="2:64" s="27" customFormat="1" ht="11.25" customHeight="1" x14ac:dyDescent="0.15">
      <c r="B14" s="722">
        <f t="shared" ref="B14:B77" si="1">SUM(B13+1)</f>
        <v>4</v>
      </c>
      <c r="C14" s="793" t="s">
        <v>480</v>
      </c>
      <c r="D14" s="709"/>
      <c r="E14" s="710"/>
      <c r="F14" s="711"/>
      <c r="G14" s="709"/>
      <c r="H14" s="712"/>
      <c r="I14" s="713"/>
      <c r="J14" s="714"/>
      <c r="K14" s="715"/>
      <c r="L14" s="716"/>
      <c r="M14" s="717"/>
      <c r="N14" s="718"/>
      <c r="O14" s="719"/>
      <c r="P14" s="720"/>
      <c r="Q14" s="720"/>
      <c r="R14" s="718"/>
      <c r="S14" s="718"/>
      <c r="T14" s="718"/>
      <c r="U14" s="718"/>
      <c r="V14" s="721"/>
      <c r="W14" s="790"/>
      <c r="X14" s="791"/>
      <c r="Y14" s="792"/>
      <c r="AK14" s="38"/>
    </row>
    <row r="15" spans="2:64" s="27" customFormat="1" ht="11.25" customHeight="1" x14ac:dyDescent="0.15">
      <c r="B15" s="722">
        <f t="shared" si="1"/>
        <v>5</v>
      </c>
      <c r="C15" s="708"/>
      <c r="D15" s="709"/>
      <c r="E15" s="710"/>
      <c r="F15" s="711"/>
      <c r="G15" s="709"/>
      <c r="H15" s="712"/>
      <c r="I15" s="713"/>
      <c r="J15" s="714"/>
      <c r="K15" s="715"/>
      <c r="L15" s="716"/>
      <c r="M15" s="717"/>
      <c r="N15" s="718"/>
      <c r="O15" s="719"/>
      <c r="P15" s="720"/>
      <c r="Q15" s="720"/>
      <c r="R15" s="718"/>
      <c r="S15" s="718"/>
      <c r="T15" s="718"/>
      <c r="U15" s="718"/>
      <c r="V15" s="721"/>
      <c r="W15" s="790"/>
      <c r="X15" s="791"/>
      <c r="Y15" s="792"/>
      <c r="AK15" s="38"/>
    </row>
    <row r="16" spans="2:64" s="27" customFormat="1" ht="18.899999999999999" x14ac:dyDescent="0.15">
      <c r="B16" s="722">
        <f t="shared" si="1"/>
        <v>6</v>
      </c>
      <c r="C16" s="942" t="s">
        <v>481</v>
      </c>
      <c r="D16" s="943"/>
      <c r="E16" s="943"/>
      <c r="F16" s="943"/>
      <c r="G16" s="943"/>
      <c r="H16" s="943"/>
      <c r="I16" s="943"/>
      <c r="J16" s="943"/>
      <c r="K16" s="943"/>
      <c r="L16" s="943"/>
      <c r="M16" s="943"/>
      <c r="N16" s="943"/>
      <c r="O16" s="943"/>
      <c r="P16" s="943"/>
      <c r="Q16" s="943"/>
      <c r="R16" s="943"/>
      <c r="S16" s="943"/>
      <c r="T16" s="943"/>
      <c r="U16" s="943"/>
      <c r="V16" s="944"/>
      <c r="W16" s="790"/>
      <c r="X16" s="791"/>
      <c r="Y16" s="799" t="s">
        <v>69</v>
      </c>
      <c r="AK16" s="38"/>
    </row>
    <row r="17" spans="2:37" s="27" customFormat="1" ht="11.25" customHeight="1" x14ac:dyDescent="0.15">
      <c r="B17" s="722">
        <f t="shared" si="1"/>
        <v>7</v>
      </c>
      <c r="C17" s="708"/>
      <c r="D17" s="709"/>
      <c r="E17" s="710"/>
      <c r="F17" s="711"/>
      <c r="G17" s="709"/>
      <c r="H17" s="712"/>
      <c r="I17" s="713"/>
      <c r="J17" s="714"/>
      <c r="K17" s="715"/>
      <c r="L17" s="716"/>
      <c r="M17" s="717"/>
      <c r="N17" s="718"/>
      <c r="O17" s="719"/>
      <c r="P17" s="720"/>
      <c r="Q17" s="720"/>
      <c r="R17" s="718"/>
      <c r="S17" s="718"/>
      <c r="T17" s="718"/>
      <c r="U17" s="718"/>
      <c r="V17" s="721"/>
      <c r="W17" s="790"/>
      <c r="X17" s="791"/>
      <c r="Y17" s="792"/>
      <c r="AK17" s="38"/>
    </row>
    <row r="18" spans="2:37" s="27" customFormat="1" ht="11.25" customHeight="1" x14ac:dyDescent="0.15">
      <c r="B18" s="722">
        <f t="shared" si="1"/>
        <v>8</v>
      </c>
      <c r="C18" s="708" t="s">
        <v>482</v>
      </c>
      <c r="D18" s="709"/>
      <c r="E18" s="710"/>
      <c r="F18" s="711"/>
      <c r="G18" s="709"/>
      <c r="H18" s="712"/>
      <c r="I18" s="713"/>
      <c r="J18" s="714"/>
      <c r="K18" s="715"/>
      <c r="L18" s="716"/>
      <c r="M18" s="717"/>
      <c r="N18" s="718"/>
      <c r="O18" s="719"/>
      <c r="P18" s="720"/>
      <c r="Q18" s="720"/>
      <c r="R18" s="718"/>
      <c r="S18" s="718"/>
      <c r="T18" s="718"/>
      <c r="U18" s="718"/>
      <c r="V18" s="721"/>
      <c r="W18" s="790"/>
      <c r="X18" s="791"/>
      <c r="Y18" s="792"/>
      <c r="AK18" s="38"/>
    </row>
    <row r="19" spans="2:37" s="27" customFormat="1" ht="11.25" customHeight="1" x14ac:dyDescent="0.15">
      <c r="B19" s="722">
        <f t="shared" si="1"/>
        <v>9</v>
      </c>
      <c r="C19" s="708" t="s">
        <v>483</v>
      </c>
      <c r="D19" s="709"/>
      <c r="E19" s="710"/>
      <c r="F19" s="711"/>
      <c r="G19" s="709"/>
      <c r="H19" s="712"/>
      <c r="I19" s="713"/>
      <c r="J19" s="714"/>
      <c r="K19" s="715"/>
      <c r="L19" s="716"/>
      <c r="M19" s="717"/>
      <c r="N19" s="718"/>
      <c r="O19" s="719"/>
      <c r="P19" s="720"/>
      <c r="Q19" s="720"/>
      <c r="R19" s="718"/>
      <c r="S19" s="718"/>
      <c r="T19" s="718"/>
      <c r="U19" s="718"/>
      <c r="V19" s="721"/>
      <c r="W19" s="790"/>
      <c r="X19" s="791"/>
      <c r="Y19" s="792"/>
      <c r="AK19" s="38"/>
    </row>
    <row r="20" spans="2:37" s="27" customFormat="1" ht="11.25" customHeight="1" x14ac:dyDescent="0.15">
      <c r="B20" s="722">
        <f t="shared" si="1"/>
        <v>10</v>
      </c>
      <c r="C20" s="708" t="s">
        <v>484</v>
      </c>
      <c r="D20" s="709"/>
      <c r="E20" s="710"/>
      <c r="F20" s="711"/>
      <c r="G20" s="709"/>
      <c r="H20" s="712"/>
      <c r="I20" s="713"/>
      <c r="J20" s="714"/>
      <c r="K20" s="715"/>
      <c r="L20" s="716"/>
      <c r="M20" s="717"/>
      <c r="N20" s="718"/>
      <c r="O20" s="719"/>
      <c r="P20" s="720"/>
      <c r="Q20" s="720"/>
      <c r="R20" s="718"/>
      <c r="S20" s="718"/>
      <c r="T20" s="718"/>
      <c r="U20" s="718"/>
      <c r="V20" s="721"/>
      <c r="W20" s="790"/>
      <c r="X20" s="791"/>
      <c r="Y20" s="792"/>
      <c r="AK20" s="38"/>
    </row>
    <row r="21" spans="2:37" s="27" customFormat="1" ht="11.25" customHeight="1" x14ac:dyDescent="0.15">
      <c r="B21" s="722">
        <f t="shared" si="1"/>
        <v>11</v>
      </c>
      <c r="C21" s="708" t="s">
        <v>485</v>
      </c>
      <c r="D21" s="709"/>
      <c r="E21" s="710"/>
      <c r="F21" s="711"/>
      <c r="G21" s="709"/>
      <c r="H21" s="712"/>
      <c r="I21" s="713"/>
      <c r="J21" s="714"/>
      <c r="K21" s="715"/>
      <c r="L21" s="716"/>
      <c r="M21" s="717"/>
      <c r="N21" s="718"/>
      <c r="O21" s="719"/>
      <c r="P21" s="720"/>
      <c r="Q21" s="720"/>
      <c r="R21" s="718"/>
      <c r="S21" s="718"/>
      <c r="T21" s="718"/>
      <c r="U21" s="718"/>
      <c r="V21" s="721"/>
      <c r="W21" s="790"/>
      <c r="X21" s="791"/>
      <c r="Y21" s="792"/>
      <c r="AK21" s="38"/>
    </row>
    <row r="22" spans="2:37" s="27" customFormat="1" ht="11.25" customHeight="1" x14ac:dyDescent="0.15">
      <c r="B22" s="722">
        <f t="shared" si="1"/>
        <v>12</v>
      </c>
      <c r="C22" s="708" t="s">
        <v>486</v>
      </c>
      <c r="D22" s="709"/>
      <c r="E22" s="710"/>
      <c r="F22" s="711"/>
      <c r="G22" s="709"/>
      <c r="H22" s="712"/>
      <c r="I22" s="713"/>
      <c r="J22" s="714"/>
      <c r="K22" s="715"/>
      <c r="L22" s="716"/>
      <c r="M22" s="717"/>
      <c r="N22" s="718"/>
      <c r="O22" s="719"/>
      <c r="P22" s="720"/>
      <c r="Q22" s="720"/>
      <c r="R22" s="718"/>
      <c r="S22" s="718"/>
      <c r="T22" s="718"/>
      <c r="U22" s="718"/>
      <c r="V22" s="721"/>
      <c r="W22" s="790"/>
      <c r="X22" s="791"/>
      <c r="Y22" s="792"/>
      <c r="AK22" s="38"/>
    </row>
    <row r="23" spans="2:37" s="27" customFormat="1" ht="11.25" customHeight="1" x14ac:dyDescent="0.15">
      <c r="B23" s="722">
        <f t="shared" si="1"/>
        <v>13</v>
      </c>
      <c r="C23" s="708"/>
      <c r="D23" s="709"/>
      <c r="E23" s="710"/>
      <c r="F23" s="711"/>
      <c r="G23" s="709"/>
      <c r="H23" s="712"/>
      <c r="I23" s="713"/>
      <c r="J23" s="714"/>
      <c r="K23" s="715"/>
      <c r="L23" s="716"/>
      <c r="M23" s="717"/>
      <c r="N23" s="718"/>
      <c r="O23" s="719"/>
      <c r="P23" s="720"/>
      <c r="Q23" s="720"/>
      <c r="R23" s="718"/>
      <c r="S23" s="718"/>
      <c r="T23" s="718"/>
      <c r="U23" s="718"/>
      <c r="V23" s="721"/>
      <c r="W23" s="790"/>
      <c r="X23" s="791"/>
      <c r="Y23" s="792"/>
      <c r="AK23" s="38"/>
    </row>
    <row r="24" spans="2:37" s="27" customFormat="1" ht="11.25" customHeight="1" x14ac:dyDescent="0.15">
      <c r="B24" s="722">
        <f t="shared" si="1"/>
        <v>14</v>
      </c>
      <c r="C24" s="708"/>
      <c r="D24" s="709"/>
      <c r="E24" s="710"/>
      <c r="F24" s="711"/>
      <c r="G24" s="709"/>
      <c r="H24" s="712"/>
      <c r="I24" s="713"/>
      <c r="J24" s="714"/>
      <c r="K24" s="715"/>
      <c r="L24" s="716"/>
      <c r="M24" s="717"/>
      <c r="N24" s="718"/>
      <c r="O24" s="719"/>
      <c r="P24" s="720"/>
      <c r="Q24" s="720"/>
      <c r="R24" s="718"/>
      <c r="S24" s="718"/>
      <c r="T24" s="718"/>
      <c r="U24" s="718"/>
      <c r="V24" s="721"/>
      <c r="W24" s="790"/>
      <c r="X24" s="791"/>
      <c r="Y24" s="792"/>
      <c r="AK24" s="38"/>
    </row>
    <row r="25" spans="2:37" s="27" customFormat="1" ht="11.25" customHeight="1" x14ac:dyDescent="0.15">
      <c r="B25" s="722">
        <f t="shared" si="1"/>
        <v>15</v>
      </c>
      <c r="C25" s="708"/>
      <c r="D25" s="709"/>
      <c r="E25" s="710"/>
      <c r="F25" s="711" t="s">
        <v>457</v>
      </c>
      <c r="G25" s="709"/>
      <c r="H25" s="712"/>
      <c r="I25" s="713"/>
      <c r="J25" s="714"/>
      <c r="K25" s="715"/>
      <c r="L25" s="716"/>
      <c r="M25" s="717"/>
      <c r="N25" s="718"/>
      <c r="O25" s="719"/>
      <c r="P25" s="720"/>
      <c r="Q25" s="720"/>
      <c r="R25" s="718"/>
      <c r="S25" s="718"/>
      <c r="T25" s="718"/>
      <c r="U25" s="718"/>
      <c r="V25" s="721"/>
      <c r="W25" s="790"/>
      <c r="X25" s="791"/>
      <c r="Y25" s="792"/>
      <c r="AK25" s="38"/>
    </row>
    <row r="26" spans="2:37" s="27" customFormat="1" ht="11.25" customHeight="1" x14ac:dyDescent="0.15">
      <c r="B26" s="722">
        <f t="shared" si="1"/>
        <v>16</v>
      </c>
      <c r="C26" s="708"/>
      <c r="D26" s="709"/>
      <c r="E26" s="710"/>
      <c r="F26" s="711" t="s">
        <v>487</v>
      </c>
      <c r="G26" s="723"/>
      <c r="H26" s="712"/>
      <c r="I26" s="713"/>
      <c r="J26" s="714"/>
      <c r="K26" s="715"/>
      <c r="L26" s="695"/>
      <c r="M26" s="789"/>
      <c r="N26" s="502"/>
      <c r="O26" s="688"/>
      <c r="P26" s="503"/>
      <c r="Q26" s="503"/>
      <c r="R26" s="502"/>
      <c r="S26" s="502"/>
      <c r="T26" s="502"/>
      <c r="U26" s="502"/>
      <c r="V26" s="504" t="str">
        <f t="shared" ref="V26:V135" si="2">IF(I26="kR"," ",IF(I26=0," ",IF(O26=0," ",IF(N26&gt;0,ROUND(T26*M26,2)," "))))</f>
        <v xml:space="preserve"> </v>
      </c>
      <c r="W26" s="554"/>
      <c r="X26" s="599"/>
      <c r="Y26" s="1"/>
      <c r="AA26" s="27">
        <f t="shared" ref="AA26:AA57" si="3">IF(E26=0,C26," ")</f>
        <v>0</v>
      </c>
      <c r="AB26" s="27">
        <f t="shared" ref="AB26:AB57" si="4">IF(K26=0,E26," ")</f>
        <v>0</v>
      </c>
      <c r="AK26" s="38"/>
    </row>
    <row r="27" spans="2:37" s="27" customFormat="1" ht="11.25" customHeight="1" x14ac:dyDescent="0.15">
      <c r="B27" s="722">
        <f t="shared" si="1"/>
        <v>17</v>
      </c>
      <c r="C27" s="708"/>
      <c r="D27" s="709"/>
      <c r="E27" s="710"/>
      <c r="F27" s="711" t="s">
        <v>463</v>
      </c>
      <c r="G27" s="723" t="s">
        <v>458</v>
      </c>
      <c r="H27" s="712"/>
      <c r="I27" s="713" t="s">
        <v>59</v>
      </c>
      <c r="J27" s="714">
        <v>0</v>
      </c>
      <c r="K27" s="715" t="s">
        <v>71</v>
      </c>
      <c r="L27" s="695" t="s">
        <v>46</v>
      </c>
      <c r="M27" s="789">
        <v>1</v>
      </c>
      <c r="N27" s="502" t="str">
        <f t="shared" ref="N27:N135" si="5">IF(J27&gt;0,ROUND(J27*M27,2),"")</f>
        <v/>
      </c>
      <c r="O27" s="505">
        <f>IF(I27="kR"," ",IF(I27&gt;0,VLOOKUP(K27,'Los1 Berechnung Sonderreinigung'!$C$7:$H$18,2,FALSE)," "))</f>
        <v>0</v>
      </c>
      <c r="P27" s="503">
        <v>10</v>
      </c>
      <c r="Q27" s="503" t="str">
        <f t="shared" ref="Q27:Q135" si="6">IF(I27=0,"",IF(I27="kR","",IF(J27=0," ",IF(O27&gt;0,ROUND(R27/12,2)," "))))</f>
        <v xml:space="preserve"> </v>
      </c>
      <c r="R27" s="502" t="str">
        <f t="shared" ref="R27:R135" si="7">IF(I27=0,"",IF(I27="kR","",IF(J27=0," ",IF(O27&gt;0,ROUND(P27*M27,2)," "))))</f>
        <v xml:space="preserve"> </v>
      </c>
      <c r="S27" s="506">
        <f>IF(I27=0," ",IF(I27="kR"," ",IF(L27="wt",VLOOKUP(K27,'Los1 Berechnung Sonderreinigung'!$C$7:$H$18,4,FALSE),IF(L27="nB",VLOOKUP(K27,'Los1 Berechnung Sonderreinigung'!$C$7:$H$18,4,FALSE),IF(L27="SoF",VLOOKUP(K27,'Los1 Berechnung Sonderreinigung'!$C$7:$H$18,5,FALSE)," ")))))</f>
        <v>0</v>
      </c>
      <c r="T27" s="802" t="str">
        <f t="shared" ref="T27:T135" si="8">IF(I27="kR"," ",IF(I27=0," ",IF(O27=0," ",IF(N27&gt;0,ROUND(P27*S27,2)," "))))</f>
        <v xml:space="preserve"> </v>
      </c>
      <c r="U27" s="502" t="str">
        <f t="shared" ref="U27:U30" si="9">IF(M27=0,"",IF(I27="kR","",IF(J27=0," ",IF(O27&gt;0,ROUND(V27/12,2)," "))))</f>
        <v xml:space="preserve"> </v>
      </c>
      <c r="V27" s="504" t="str">
        <f t="shared" si="2"/>
        <v xml:space="preserve"> </v>
      </c>
      <c r="W27" s="554"/>
      <c r="X27" s="599"/>
      <c r="Y27" s="1"/>
      <c r="AA27" s="27">
        <f t="shared" si="3"/>
        <v>0</v>
      </c>
      <c r="AB27" s="27" t="str">
        <f t="shared" si="4"/>
        <v xml:space="preserve"> </v>
      </c>
      <c r="AK27" s="38"/>
    </row>
    <row r="28" spans="2:37" s="27" customFormat="1" ht="11.25" customHeight="1" x14ac:dyDescent="0.15">
      <c r="B28" s="722">
        <f t="shared" si="1"/>
        <v>18</v>
      </c>
      <c r="C28" s="708"/>
      <c r="D28" s="709"/>
      <c r="E28" s="710"/>
      <c r="F28" s="711" t="s">
        <v>464</v>
      </c>
      <c r="G28" s="723" t="s">
        <v>459</v>
      </c>
      <c r="H28" s="712"/>
      <c r="I28" s="713" t="s">
        <v>59</v>
      </c>
      <c r="J28" s="714">
        <v>0</v>
      </c>
      <c r="K28" s="715" t="s">
        <v>71</v>
      </c>
      <c r="L28" s="695" t="s">
        <v>46</v>
      </c>
      <c r="M28" s="789">
        <v>1</v>
      </c>
      <c r="N28" s="502" t="str">
        <f t="shared" si="5"/>
        <v/>
      </c>
      <c r="O28" s="505">
        <f>IF(I28="kR"," ",IF(I28&gt;0,VLOOKUP(K28,'Los1 Berechnung Sonderreinigung'!$C$7:$H$18,2,FALSE)," "))</f>
        <v>0</v>
      </c>
      <c r="P28" s="503">
        <v>10</v>
      </c>
      <c r="Q28" s="503" t="str">
        <f t="shared" si="6"/>
        <v xml:space="preserve"> </v>
      </c>
      <c r="R28" s="502" t="str">
        <f t="shared" si="7"/>
        <v xml:space="preserve"> </v>
      </c>
      <c r="S28" s="506">
        <f>IF(I28=0," ",IF(I28="kR"," ",IF(L28="wt",VLOOKUP(K28,'Los1 Berechnung Sonderreinigung'!$C$7:$H$18,4,FALSE),IF(L28="nB",VLOOKUP(K28,'Los1 Berechnung Sonderreinigung'!$C$7:$H$18,4,FALSE),IF(L28="SoF",VLOOKUP(K28,'Los1 Berechnung Sonderreinigung'!$C$7:$H$18,5,FALSE)," ")))))</f>
        <v>0</v>
      </c>
      <c r="T28" s="802" t="str">
        <f t="shared" si="8"/>
        <v xml:space="preserve"> </v>
      </c>
      <c r="U28" s="502" t="str">
        <f t="shared" si="9"/>
        <v xml:space="preserve"> </v>
      </c>
      <c r="V28" s="504" t="str">
        <f t="shared" si="2"/>
        <v xml:space="preserve"> </v>
      </c>
      <c r="W28" s="554"/>
      <c r="X28" s="599"/>
      <c r="Y28" s="1"/>
      <c r="AA28" s="27">
        <f t="shared" si="3"/>
        <v>0</v>
      </c>
      <c r="AB28" s="27" t="str">
        <f t="shared" si="4"/>
        <v xml:space="preserve"> </v>
      </c>
      <c r="AK28" s="38"/>
    </row>
    <row r="29" spans="2:37" s="27" customFormat="1" ht="11.25" customHeight="1" x14ac:dyDescent="0.15">
      <c r="B29" s="722">
        <f t="shared" si="1"/>
        <v>19</v>
      </c>
      <c r="C29" s="708"/>
      <c r="D29" s="709"/>
      <c r="E29" s="710"/>
      <c r="F29" s="711" t="s">
        <v>465</v>
      </c>
      <c r="G29" s="723" t="s">
        <v>460</v>
      </c>
      <c r="H29" s="712"/>
      <c r="I29" s="713" t="s">
        <v>59</v>
      </c>
      <c r="J29" s="714"/>
      <c r="K29" s="715" t="s">
        <v>71</v>
      </c>
      <c r="L29" s="695" t="s">
        <v>46</v>
      </c>
      <c r="M29" s="789">
        <v>1</v>
      </c>
      <c r="N29" s="502" t="str">
        <f t="shared" si="5"/>
        <v/>
      </c>
      <c r="O29" s="505">
        <f>IF(I29="kR"," ",IF(I29&gt;0,VLOOKUP(K29,'Los1 Berechnung Sonderreinigung'!$C$7:$H$18,2,FALSE)," "))</f>
        <v>0</v>
      </c>
      <c r="P29" s="503">
        <v>10</v>
      </c>
      <c r="Q29" s="503" t="str">
        <f t="shared" si="6"/>
        <v xml:space="preserve"> </v>
      </c>
      <c r="R29" s="502" t="str">
        <f t="shared" si="7"/>
        <v xml:space="preserve"> </v>
      </c>
      <c r="S29" s="506">
        <f>IF(I29=0," ",IF(I29="kR"," ",IF(L29="wt",VLOOKUP(K29,'Los1 Berechnung Sonderreinigung'!$C$7:$H$18,4,FALSE),IF(L29="nB",VLOOKUP(K29,'Los1 Berechnung Sonderreinigung'!$C$7:$H$18,4,FALSE),IF(L29="SoF",VLOOKUP(K29,'Los1 Berechnung Sonderreinigung'!$C$7:$H$18,5,FALSE)," ")))))</f>
        <v>0</v>
      </c>
      <c r="T29" s="802" t="str">
        <f t="shared" si="8"/>
        <v xml:space="preserve"> </v>
      </c>
      <c r="U29" s="502" t="str">
        <f t="shared" si="9"/>
        <v xml:space="preserve"> </v>
      </c>
      <c r="V29" s="504" t="str">
        <f t="shared" si="2"/>
        <v xml:space="preserve"> </v>
      </c>
      <c r="W29" s="554"/>
      <c r="X29" s="599"/>
      <c r="Y29" s="1"/>
      <c r="AA29" s="27">
        <f t="shared" si="3"/>
        <v>0</v>
      </c>
      <c r="AB29" s="27" t="str">
        <f t="shared" si="4"/>
        <v xml:space="preserve"> </v>
      </c>
      <c r="AK29" s="38"/>
    </row>
    <row r="30" spans="2:37" s="27" customFormat="1" ht="11.25" customHeight="1" x14ac:dyDescent="0.15">
      <c r="B30" s="722">
        <f t="shared" si="1"/>
        <v>20</v>
      </c>
      <c r="C30" s="708"/>
      <c r="D30" s="709"/>
      <c r="E30" s="710"/>
      <c r="F30" s="711" t="s">
        <v>466</v>
      </c>
      <c r="G30" s="723" t="s">
        <v>461</v>
      </c>
      <c r="H30" s="712"/>
      <c r="I30" s="713" t="s">
        <v>59</v>
      </c>
      <c r="J30" s="714"/>
      <c r="K30" s="715" t="s">
        <v>71</v>
      </c>
      <c r="L30" s="695" t="s">
        <v>46</v>
      </c>
      <c r="M30" s="789">
        <v>1</v>
      </c>
      <c r="N30" s="502" t="str">
        <f t="shared" si="5"/>
        <v/>
      </c>
      <c r="O30" s="505">
        <f>IF(I30="kR"," ",IF(I30&gt;0,VLOOKUP(K30,'Los1 Berechnung Sonderreinigung'!$C$7:$H$18,2,FALSE)," "))</f>
        <v>0</v>
      </c>
      <c r="P30" s="503">
        <v>10</v>
      </c>
      <c r="Q30" s="503" t="str">
        <f t="shared" si="6"/>
        <v xml:space="preserve"> </v>
      </c>
      <c r="R30" s="502" t="str">
        <f t="shared" si="7"/>
        <v xml:space="preserve"> </v>
      </c>
      <c r="S30" s="506">
        <f>IF(I30=0," ",IF(I30="kR"," ",IF(L30="wt",VLOOKUP(K30,'Los1 Berechnung Sonderreinigung'!$C$7:$H$18,4,FALSE),IF(L30="nB",VLOOKUP(K30,'Los1 Berechnung Sonderreinigung'!$C$7:$H$18,4,FALSE),IF(L30="SoF",VLOOKUP(K30,'Los1 Berechnung Sonderreinigung'!$C$7:$H$18,5,FALSE)," ")))))</f>
        <v>0</v>
      </c>
      <c r="T30" s="802" t="str">
        <f t="shared" si="8"/>
        <v xml:space="preserve"> </v>
      </c>
      <c r="U30" s="502" t="str">
        <f t="shared" si="9"/>
        <v xml:space="preserve"> </v>
      </c>
      <c r="V30" s="504" t="str">
        <f t="shared" si="2"/>
        <v xml:space="preserve"> </v>
      </c>
      <c r="W30" s="554"/>
      <c r="X30" s="599"/>
      <c r="Y30" s="1"/>
      <c r="AA30" s="27">
        <f t="shared" si="3"/>
        <v>0</v>
      </c>
      <c r="AB30" s="27" t="str">
        <f t="shared" si="4"/>
        <v xml:space="preserve"> </v>
      </c>
      <c r="AK30" s="38"/>
    </row>
    <row r="31" spans="2:37" s="27" customFormat="1" ht="11.25" customHeight="1" x14ac:dyDescent="0.15">
      <c r="B31" s="722">
        <f t="shared" si="1"/>
        <v>21</v>
      </c>
      <c r="C31" s="708"/>
      <c r="D31" s="709"/>
      <c r="E31" s="710"/>
      <c r="F31" s="711"/>
      <c r="G31" s="723"/>
      <c r="H31" s="712"/>
      <c r="I31" s="713"/>
      <c r="J31" s="714"/>
      <c r="K31" s="715"/>
      <c r="L31" s="695"/>
      <c r="M31" s="789"/>
      <c r="N31" s="502"/>
      <c r="O31" s="688"/>
      <c r="P31" s="801">
        <f t="shared" ref="P31:T31" si="10">SUM(P27:P30)</f>
        <v>40</v>
      </c>
      <c r="Q31" s="503">
        <f t="shared" si="10"/>
        <v>0</v>
      </c>
      <c r="R31" s="502">
        <f t="shared" si="10"/>
        <v>0</v>
      </c>
      <c r="S31" s="502"/>
      <c r="T31" s="802">
        <f t="shared" si="10"/>
        <v>0</v>
      </c>
      <c r="U31" s="502"/>
      <c r="V31" s="800">
        <f>SUM(V27:V30)</f>
        <v>0</v>
      </c>
      <c r="W31" s="554"/>
      <c r="X31" s="599"/>
      <c r="Y31" s="1"/>
      <c r="AA31" s="27">
        <f t="shared" si="3"/>
        <v>0</v>
      </c>
      <c r="AB31" s="27">
        <f t="shared" si="4"/>
        <v>0</v>
      </c>
      <c r="AK31" s="38"/>
    </row>
    <row r="32" spans="2:37" s="27" customFormat="1" ht="11.25" customHeight="1" x14ac:dyDescent="0.15">
      <c r="B32" s="722">
        <f t="shared" si="1"/>
        <v>22</v>
      </c>
      <c r="C32" s="708"/>
      <c r="D32" s="709"/>
      <c r="E32" s="710"/>
      <c r="F32" s="711"/>
      <c r="G32" s="723"/>
      <c r="H32" s="712"/>
      <c r="I32" s="713"/>
      <c r="J32" s="714"/>
      <c r="K32" s="715"/>
      <c r="L32" s="695"/>
      <c r="M32" s="789"/>
      <c r="N32" s="502"/>
      <c r="O32" s="688"/>
      <c r="P32" s="503"/>
      <c r="Q32" s="503"/>
      <c r="R32" s="502"/>
      <c r="S32" s="502"/>
      <c r="T32" s="502"/>
      <c r="U32" s="502"/>
      <c r="V32" s="504"/>
      <c r="W32" s="554"/>
      <c r="X32" s="599" t="s">
        <v>71</v>
      </c>
      <c r="Y32" s="1"/>
      <c r="AA32" s="27">
        <f t="shared" si="3"/>
        <v>0</v>
      </c>
      <c r="AB32" s="27">
        <f t="shared" si="4"/>
        <v>0</v>
      </c>
      <c r="AK32" s="38"/>
    </row>
    <row r="33" spans="2:37" s="27" customFormat="1" ht="11.25" customHeight="1" x14ac:dyDescent="0.15">
      <c r="B33" s="722">
        <f t="shared" si="1"/>
        <v>23</v>
      </c>
      <c r="C33" s="708"/>
      <c r="D33" s="709"/>
      <c r="E33" s="710"/>
      <c r="F33" s="711"/>
      <c r="G33" s="723"/>
      <c r="H33" s="712"/>
      <c r="I33" s="713"/>
      <c r="J33" s="714"/>
      <c r="K33" s="715"/>
      <c r="L33" s="695"/>
      <c r="M33" s="789"/>
      <c r="N33" s="502"/>
      <c r="O33" s="688"/>
      <c r="P33" s="503"/>
      <c r="Q33" s="503"/>
      <c r="R33" s="502"/>
      <c r="S33" s="502"/>
      <c r="T33" s="502"/>
      <c r="U33" s="502"/>
      <c r="V33" s="504"/>
      <c r="W33" s="554"/>
      <c r="X33" s="599" t="s">
        <v>71</v>
      </c>
      <c r="Y33" s="1"/>
      <c r="AA33" s="27">
        <f t="shared" si="3"/>
        <v>0</v>
      </c>
      <c r="AB33" s="27">
        <f t="shared" si="4"/>
        <v>0</v>
      </c>
      <c r="AK33" s="38"/>
    </row>
    <row r="34" spans="2:37" s="27" customFormat="1" ht="11.25" customHeight="1" x14ac:dyDescent="0.15">
      <c r="B34" s="722">
        <f t="shared" si="1"/>
        <v>24</v>
      </c>
      <c r="C34" s="708"/>
      <c r="D34" s="709"/>
      <c r="E34" s="710"/>
      <c r="F34" s="711" t="s">
        <v>462</v>
      </c>
      <c r="G34" s="723"/>
      <c r="H34" s="712"/>
      <c r="I34" s="713"/>
      <c r="J34" s="714"/>
      <c r="K34" s="715"/>
      <c r="L34" s="695"/>
      <c r="M34" s="789"/>
      <c r="N34" s="502"/>
      <c r="O34" s="688"/>
      <c r="P34" s="503"/>
      <c r="Q34" s="503"/>
      <c r="R34" s="502"/>
      <c r="S34" s="502"/>
      <c r="T34" s="502"/>
      <c r="U34" s="502"/>
      <c r="V34" s="504"/>
      <c r="W34" s="554"/>
      <c r="X34" s="599" t="s">
        <v>71</v>
      </c>
      <c r="Y34" s="1"/>
      <c r="AA34" s="27">
        <f t="shared" si="3"/>
        <v>0</v>
      </c>
      <c r="AB34" s="27">
        <f t="shared" si="4"/>
        <v>0</v>
      </c>
      <c r="AK34" s="38"/>
    </row>
    <row r="35" spans="2:37" s="27" customFormat="1" ht="11.25" customHeight="1" x14ac:dyDescent="0.15">
      <c r="B35" s="722">
        <f t="shared" si="1"/>
        <v>25</v>
      </c>
      <c r="C35" s="708"/>
      <c r="D35" s="709"/>
      <c r="E35" s="710"/>
      <c r="F35" s="711" t="s">
        <v>477</v>
      </c>
      <c r="G35" s="723"/>
      <c r="H35" s="712"/>
      <c r="I35" s="713"/>
      <c r="J35" s="714"/>
      <c r="K35" s="715"/>
      <c r="L35" s="695"/>
      <c r="M35" s="789"/>
      <c r="N35" s="502"/>
      <c r="O35" s="688"/>
      <c r="P35" s="503"/>
      <c r="Q35" s="503"/>
      <c r="R35" s="502"/>
      <c r="S35" s="502"/>
      <c r="T35" s="502"/>
      <c r="U35" s="502"/>
      <c r="V35" s="504"/>
      <c r="W35" s="554"/>
      <c r="X35" s="599" t="s">
        <v>71</v>
      </c>
      <c r="Y35" s="1"/>
      <c r="AA35" s="27">
        <f t="shared" si="3"/>
        <v>0</v>
      </c>
      <c r="AB35" s="27">
        <f t="shared" si="4"/>
        <v>0</v>
      </c>
      <c r="AK35" s="38"/>
    </row>
    <row r="36" spans="2:37" s="27" customFormat="1" ht="11.25" customHeight="1" x14ac:dyDescent="0.15">
      <c r="B36" s="722">
        <f t="shared" si="1"/>
        <v>26</v>
      </c>
      <c r="C36" s="708"/>
      <c r="D36" s="709"/>
      <c r="E36" s="710"/>
      <c r="F36" s="711" t="s">
        <v>463</v>
      </c>
      <c r="G36" s="723" t="s">
        <v>469</v>
      </c>
      <c r="H36" s="712"/>
      <c r="I36" s="713" t="s">
        <v>59</v>
      </c>
      <c r="J36" s="714">
        <v>290</v>
      </c>
      <c r="K36" s="715" t="s">
        <v>71</v>
      </c>
      <c r="L36" s="695" t="s">
        <v>46</v>
      </c>
      <c r="M36" s="789">
        <v>1</v>
      </c>
      <c r="N36" s="502">
        <v>290</v>
      </c>
      <c r="O36" s="505">
        <f>IF(I36="kR"," ",IF(I36&gt;0,VLOOKUP(K36,'Los1 Berechnung Sonderreinigung'!$C$7:$H$18,2,FALSE)," "))</f>
        <v>0</v>
      </c>
      <c r="P36" s="503" t="str">
        <f t="shared" ref="P36:P98" si="11">IF(I36=0,"",IF(I36="kR","",IF(O36&gt;0,ROUND(J36/O36,4)," ")))</f>
        <v xml:space="preserve"> </v>
      </c>
      <c r="Q36" s="503"/>
      <c r="R36" s="502" t="str">
        <f t="shared" ref="R36:R98" si="12">IF(I36=0,"",IF(I36="kR","",IF(J36=0," ",IF(O36&gt;0,ROUND(P36*M36,2)," "))))</f>
        <v xml:space="preserve"> </v>
      </c>
      <c r="S36" s="506">
        <f>IF(I36=0," ",IF(I36="kR"," ",IF(L36="wt",VLOOKUP(K36,'Los1 Berechnung Sonderreinigung'!$C$7:$H$18,4,FALSE),IF(L36="nB",VLOOKUP(K36,'Los1 Berechnung Sonderreinigung'!$C$7:$H$18,4,FALSE),IF(L36="SoF",VLOOKUP(K36,'Los1 Berechnung Sonderreinigung'!$C$7:$H$18,5,FALSE)," ")))))</f>
        <v>0</v>
      </c>
      <c r="T36" s="802" t="str">
        <f t="shared" ref="T36:T98" si="13">IF(I36="kR"," ",IF(I36=0," ",IF(O36=0," ",IF(N36&gt;0,ROUND(P36*S36,2)," "))))</f>
        <v xml:space="preserve"> </v>
      </c>
      <c r="U36" s="502" t="e">
        <f>SUM(V36/N36)</f>
        <v>#VALUE!</v>
      </c>
      <c r="V36" s="504" t="str">
        <f t="shared" ref="V36:V98" si="14">IF(I36="kR"," ",IF(I36=0," ",IF(O36=0," ",IF(N36&gt;0,ROUND(T36*M36,2)," "))))</f>
        <v xml:space="preserve"> </v>
      </c>
      <c r="W36" s="554"/>
      <c r="X36" s="599" t="s">
        <v>71</v>
      </c>
      <c r="Y36" s="1"/>
      <c r="AA36" s="27">
        <f t="shared" si="3"/>
        <v>0</v>
      </c>
      <c r="AB36" s="27" t="str">
        <f t="shared" si="4"/>
        <v xml:space="preserve"> </v>
      </c>
      <c r="AK36" s="38"/>
    </row>
    <row r="37" spans="2:37" s="27" customFormat="1" ht="11.25" customHeight="1" x14ac:dyDescent="0.15">
      <c r="B37" s="722">
        <f t="shared" si="1"/>
        <v>27</v>
      </c>
      <c r="C37" s="708"/>
      <c r="D37" s="709"/>
      <c r="E37" s="710"/>
      <c r="F37" s="711" t="s">
        <v>464</v>
      </c>
      <c r="G37" s="723" t="s">
        <v>470</v>
      </c>
      <c r="H37" s="712"/>
      <c r="I37" s="713" t="s">
        <v>59</v>
      </c>
      <c r="J37" s="714">
        <v>290</v>
      </c>
      <c r="K37" s="715" t="s">
        <v>71</v>
      </c>
      <c r="L37" s="695" t="s">
        <v>46</v>
      </c>
      <c r="M37" s="789">
        <v>1</v>
      </c>
      <c r="N37" s="502">
        <v>290</v>
      </c>
      <c r="O37" s="505">
        <f>IF(I37="kR"," ",IF(I37&gt;0,VLOOKUP(K37,'Los1 Berechnung Sonderreinigung'!$C$7:$H$18,2,FALSE)," "))</f>
        <v>0</v>
      </c>
      <c r="P37" s="503" t="str">
        <f t="shared" si="11"/>
        <v xml:space="preserve"> </v>
      </c>
      <c r="Q37" s="503"/>
      <c r="R37" s="502" t="str">
        <f t="shared" si="12"/>
        <v xml:space="preserve"> </v>
      </c>
      <c r="S37" s="506">
        <f>IF(I37=0," ",IF(I37="kR"," ",IF(L37="wt",VLOOKUP(K37,'Los1 Berechnung Sonderreinigung'!$C$7:$H$18,4,FALSE),IF(L37="nB",VLOOKUP(K37,'Los1 Berechnung Sonderreinigung'!$C$7:$H$18,4,FALSE),IF(L37="SoF",VLOOKUP(K37,'Los1 Berechnung Sonderreinigung'!$C$7:$H$18,5,FALSE)," ")))))</f>
        <v>0</v>
      </c>
      <c r="T37" s="802" t="str">
        <f t="shared" si="13"/>
        <v xml:space="preserve"> </v>
      </c>
      <c r="U37" s="502" t="e">
        <f t="shared" ref="U37:U41" si="15">SUM(V37/N37)</f>
        <v>#VALUE!</v>
      </c>
      <c r="V37" s="504" t="str">
        <f t="shared" si="14"/>
        <v xml:space="preserve"> </v>
      </c>
      <c r="W37" s="554"/>
      <c r="X37" s="599" t="s">
        <v>71</v>
      </c>
      <c r="Y37" s="1"/>
      <c r="AA37" s="27">
        <f t="shared" si="3"/>
        <v>0</v>
      </c>
      <c r="AB37" s="27" t="str">
        <f t="shared" si="4"/>
        <v xml:space="preserve"> </v>
      </c>
      <c r="AK37" s="38"/>
    </row>
    <row r="38" spans="2:37" s="27" customFormat="1" ht="11.25" customHeight="1" x14ac:dyDescent="0.15">
      <c r="B38" s="722">
        <f t="shared" si="1"/>
        <v>28</v>
      </c>
      <c r="C38" s="708"/>
      <c r="D38" s="709"/>
      <c r="E38" s="710"/>
      <c r="F38" s="711" t="s">
        <v>465</v>
      </c>
      <c r="G38" s="723" t="s">
        <v>471</v>
      </c>
      <c r="H38" s="712"/>
      <c r="I38" s="713" t="s">
        <v>59</v>
      </c>
      <c r="J38" s="714">
        <v>222</v>
      </c>
      <c r="K38" s="715" t="s">
        <v>71</v>
      </c>
      <c r="L38" s="695" t="s">
        <v>46</v>
      </c>
      <c r="M38" s="789">
        <v>1</v>
      </c>
      <c r="N38" s="502">
        <v>222</v>
      </c>
      <c r="O38" s="505">
        <f>IF(I38="kR"," ",IF(I38&gt;0,VLOOKUP(K38,'Los1 Berechnung Sonderreinigung'!$C$7:$H$18,2,FALSE)," "))</f>
        <v>0</v>
      </c>
      <c r="P38" s="503" t="str">
        <f t="shared" si="11"/>
        <v xml:space="preserve"> </v>
      </c>
      <c r="Q38" s="503"/>
      <c r="R38" s="502" t="str">
        <f t="shared" si="12"/>
        <v xml:space="preserve"> </v>
      </c>
      <c r="S38" s="506">
        <f>IF(I38=0," ",IF(I38="kR"," ",IF(L38="wt",VLOOKUP(K38,'Los1 Berechnung Sonderreinigung'!$C$7:$H$18,4,FALSE),IF(L38="nB",VLOOKUP(K38,'Los1 Berechnung Sonderreinigung'!$C$7:$H$18,4,FALSE),IF(L38="SoF",VLOOKUP(K38,'Los1 Berechnung Sonderreinigung'!$C$7:$H$18,5,FALSE)," ")))))</f>
        <v>0</v>
      </c>
      <c r="T38" s="802" t="str">
        <f t="shared" si="13"/>
        <v xml:space="preserve"> </v>
      </c>
      <c r="U38" s="502" t="e">
        <f t="shared" si="15"/>
        <v>#VALUE!</v>
      </c>
      <c r="V38" s="504" t="str">
        <f t="shared" si="14"/>
        <v xml:space="preserve"> </v>
      </c>
      <c r="W38" s="554"/>
      <c r="X38" s="599" t="s">
        <v>71</v>
      </c>
      <c r="Y38" s="1"/>
      <c r="AA38" s="27">
        <f t="shared" si="3"/>
        <v>0</v>
      </c>
      <c r="AB38" s="27" t="str">
        <f t="shared" si="4"/>
        <v xml:space="preserve"> </v>
      </c>
      <c r="AK38" s="38"/>
    </row>
    <row r="39" spans="2:37" s="27" customFormat="1" ht="11.25" customHeight="1" x14ac:dyDescent="0.15">
      <c r="B39" s="722">
        <f t="shared" si="1"/>
        <v>29</v>
      </c>
      <c r="C39" s="708"/>
      <c r="D39" s="709"/>
      <c r="E39" s="710"/>
      <c r="F39" s="711" t="s">
        <v>466</v>
      </c>
      <c r="G39" s="723" t="s">
        <v>472</v>
      </c>
      <c r="H39" s="712"/>
      <c r="I39" s="713" t="s">
        <v>59</v>
      </c>
      <c r="J39" s="714">
        <v>222</v>
      </c>
      <c r="K39" s="715" t="s">
        <v>71</v>
      </c>
      <c r="L39" s="695" t="s">
        <v>46</v>
      </c>
      <c r="M39" s="789">
        <v>1</v>
      </c>
      <c r="N39" s="502">
        <v>222</v>
      </c>
      <c r="O39" s="505">
        <f>IF(I39="kR"," ",IF(I39&gt;0,VLOOKUP(K39,'Los1 Berechnung Sonderreinigung'!$C$7:$H$18,2,FALSE)," "))</f>
        <v>0</v>
      </c>
      <c r="P39" s="503" t="str">
        <f t="shared" ref="P39:P96" si="16">IF(I39=0,"",IF(I39="kR","",IF(O39&gt;0,ROUND(J39/O39,4)," ")))</f>
        <v xml:space="preserve"> </v>
      </c>
      <c r="Q39" s="503"/>
      <c r="R39" s="502" t="str">
        <f t="shared" ref="R39:R96" si="17">IF(I39=0,"",IF(I39="kR","",IF(J39=0," ",IF(O39&gt;0,ROUND(P39*M39,2)," "))))</f>
        <v xml:space="preserve"> </v>
      </c>
      <c r="S39" s="506">
        <f>IF(I39=0," ",IF(I39="kR"," ",IF(L39="wt",VLOOKUP(K39,'Los1 Berechnung Sonderreinigung'!$C$7:$H$18,4,FALSE),IF(L39="nB",VLOOKUP(K39,'Los1 Berechnung Sonderreinigung'!$C$7:$H$18,4,FALSE),IF(L39="SoF",VLOOKUP(K39,'Los1 Berechnung Sonderreinigung'!$C$7:$H$18,5,FALSE)," ")))))</f>
        <v>0</v>
      </c>
      <c r="T39" s="802" t="str">
        <f t="shared" ref="T39:T96" si="18">IF(I39="kR"," ",IF(I39=0," ",IF(O39=0," ",IF(N39&gt;0,ROUND(P39*S39,2)," "))))</f>
        <v xml:space="preserve"> </v>
      </c>
      <c r="U39" s="502" t="e">
        <f t="shared" si="15"/>
        <v>#VALUE!</v>
      </c>
      <c r="V39" s="504" t="str">
        <f t="shared" ref="V39:V96" si="19">IF(I39="kR"," ",IF(I39=0," ",IF(O39=0," ",IF(N39&gt;0,ROUND(T39*M39,2)," "))))</f>
        <v xml:space="preserve"> </v>
      </c>
      <c r="W39" s="554"/>
      <c r="X39" s="599" t="s">
        <v>71</v>
      </c>
      <c r="Y39" s="1"/>
      <c r="AA39" s="27">
        <f t="shared" si="3"/>
        <v>0</v>
      </c>
      <c r="AB39" s="27" t="str">
        <f t="shared" si="4"/>
        <v xml:space="preserve"> </v>
      </c>
      <c r="AK39" s="38"/>
    </row>
    <row r="40" spans="2:37" s="27" customFormat="1" ht="11.25" customHeight="1" x14ac:dyDescent="0.15">
      <c r="B40" s="722">
        <f t="shared" si="1"/>
        <v>30</v>
      </c>
      <c r="C40" s="708"/>
      <c r="D40" s="709"/>
      <c r="E40" s="710"/>
      <c r="F40" s="711" t="s">
        <v>467</v>
      </c>
      <c r="G40" s="723" t="s">
        <v>473</v>
      </c>
      <c r="H40" s="712"/>
      <c r="I40" s="713" t="s">
        <v>59</v>
      </c>
      <c r="J40" s="714">
        <v>1489</v>
      </c>
      <c r="K40" s="715" t="s">
        <v>71</v>
      </c>
      <c r="L40" s="695" t="s">
        <v>46</v>
      </c>
      <c r="M40" s="789">
        <v>1</v>
      </c>
      <c r="N40" s="502">
        <v>1489</v>
      </c>
      <c r="O40" s="505">
        <f>IF(I40="kR"," ",IF(I40&gt;0,VLOOKUP(K40,'Los1 Berechnung Sonderreinigung'!$C$7:$H$18,2,FALSE)," "))</f>
        <v>0</v>
      </c>
      <c r="P40" s="503" t="str">
        <f t="shared" si="16"/>
        <v xml:space="preserve"> </v>
      </c>
      <c r="Q40" s="503"/>
      <c r="R40" s="502" t="str">
        <f t="shared" si="17"/>
        <v xml:space="preserve"> </v>
      </c>
      <c r="S40" s="506">
        <f>IF(I40=0," ",IF(I40="kR"," ",IF(L40="wt",VLOOKUP(K40,'Los1 Berechnung Sonderreinigung'!$C$7:$H$18,4,FALSE),IF(L40="nB",VLOOKUP(K40,'Los1 Berechnung Sonderreinigung'!$C$7:$H$18,4,FALSE),IF(L40="SoF",VLOOKUP(K40,'Los1 Berechnung Sonderreinigung'!$C$7:$H$18,5,FALSE)," ")))))</f>
        <v>0</v>
      </c>
      <c r="T40" s="802" t="str">
        <f t="shared" si="18"/>
        <v xml:space="preserve"> </v>
      </c>
      <c r="U40" s="502" t="e">
        <f t="shared" si="15"/>
        <v>#VALUE!</v>
      </c>
      <c r="V40" s="504" t="str">
        <f t="shared" si="19"/>
        <v xml:space="preserve"> </v>
      </c>
      <c r="W40" s="554"/>
      <c r="X40" s="599" t="s">
        <v>71</v>
      </c>
      <c r="Y40" s="1"/>
      <c r="AA40" s="27">
        <f t="shared" si="3"/>
        <v>0</v>
      </c>
      <c r="AB40" s="27" t="str">
        <f t="shared" si="4"/>
        <v xml:space="preserve"> </v>
      </c>
      <c r="AK40" s="38"/>
    </row>
    <row r="41" spans="2:37" s="27" customFormat="1" ht="11.25" customHeight="1" x14ac:dyDescent="0.15">
      <c r="B41" s="722">
        <f t="shared" si="1"/>
        <v>31</v>
      </c>
      <c r="C41" s="708"/>
      <c r="D41" s="709"/>
      <c r="E41" s="710"/>
      <c r="F41" s="711" t="s">
        <v>468</v>
      </c>
      <c r="G41" s="723" t="s">
        <v>474</v>
      </c>
      <c r="H41" s="712"/>
      <c r="I41" s="713" t="s">
        <v>59</v>
      </c>
      <c r="J41" s="714">
        <v>6667</v>
      </c>
      <c r="K41" s="715" t="s">
        <v>71</v>
      </c>
      <c r="L41" s="695" t="s">
        <v>46</v>
      </c>
      <c r="M41" s="789">
        <v>1</v>
      </c>
      <c r="N41" s="502">
        <v>6667</v>
      </c>
      <c r="O41" s="505">
        <f>IF(I41="kR"," ",IF(I41&gt;0,VLOOKUP(K41,'Los1 Berechnung Sonderreinigung'!$C$7:$H$18,2,FALSE)," "))</f>
        <v>0</v>
      </c>
      <c r="P41" s="503" t="str">
        <f t="shared" si="16"/>
        <v xml:space="preserve"> </v>
      </c>
      <c r="Q41" s="503"/>
      <c r="R41" s="502" t="str">
        <f t="shared" si="17"/>
        <v xml:space="preserve"> </v>
      </c>
      <c r="S41" s="506">
        <f>IF(I41=0," ",IF(I41="kR"," ",IF(L41="wt",VLOOKUP(K41,'Los1 Berechnung Sonderreinigung'!$C$7:$H$18,4,FALSE),IF(L41="nB",VLOOKUP(K41,'Los1 Berechnung Sonderreinigung'!$C$7:$H$18,4,FALSE),IF(L41="SoF",VLOOKUP(K41,'Los1 Berechnung Sonderreinigung'!$C$7:$H$18,5,FALSE)," ")))))</f>
        <v>0</v>
      </c>
      <c r="T41" s="802" t="str">
        <f t="shared" si="18"/>
        <v xml:space="preserve"> </v>
      </c>
      <c r="U41" s="502" t="e">
        <f t="shared" si="15"/>
        <v>#VALUE!</v>
      </c>
      <c r="V41" s="504" t="str">
        <f t="shared" si="19"/>
        <v xml:space="preserve"> </v>
      </c>
      <c r="W41" s="554"/>
      <c r="X41" s="599" t="s">
        <v>71</v>
      </c>
      <c r="Y41" s="1"/>
      <c r="AA41" s="27">
        <f t="shared" si="3"/>
        <v>0</v>
      </c>
      <c r="AB41" s="27" t="str">
        <f t="shared" si="4"/>
        <v xml:space="preserve"> </v>
      </c>
      <c r="AK41" s="38"/>
    </row>
    <row r="42" spans="2:37" s="27" customFormat="1" ht="11.25" customHeight="1" x14ac:dyDescent="0.15">
      <c r="B42" s="722">
        <f t="shared" si="1"/>
        <v>32</v>
      </c>
      <c r="C42" s="708"/>
      <c r="D42" s="709"/>
      <c r="E42" s="710"/>
      <c r="F42" s="711"/>
      <c r="G42" s="723"/>
      <c r="H42" s="712"/>
      <c r="I42" s="713"/>
      <c r="J42" s="714"/>
      <c r="K42" s="715"/>
      <c r="L42" s="695"/>
      <c r="M42" s="789"/>
      <c r="N42" s="803">
        <f>SUM(N36:N41)</f>
        <v>9180</v>
      </c>
      <c r="O42" s="829"/>
      <c r="P42" s="801">
        <f>SUM(P36:P41)</f>
        <v>0</v>
      </c>
      <c r="Q42" s="503"/>
      <c r="R42" s="502"/>
      <c r="S42" s="502"/>
      <c r="T42" s="502"/>
      <c r="U42" s="502"/>
      <c r="V42" s="800">
        <f>SUM(V36:V41)</f>
        <v>0</v>
      </c>
      <c r="W42" s="554"/>
      <c r="X42" s="599" t="s">
        <v>71</v>
      </c>
      <c r="Y42" s="1"/>
      <c r="AA42" s="27">
        <f t="shared" si="3"/>
        <v>0</v>
      </c>
      <c r="AB42" s="27">
        <f t="shared" si="4"/>
        <v>0</v>
      </c>
      <c r="AK42" s="38"/>
    </row>
    <row r="43" spans="2:37" s="27" customFormat="1" ht="11.25" customHeight="1" x14ac:dyDescent="0.15">
      <c r="B43" s="722">
        <f t="shared" si="1"/>
        <v>33</v>
      </c>
      <c r="C43" s="708"/>
      <c r="D43" s="709"/>
      <c r="E43" s="710"/>
      <c r="F43" s="711"/>
      <c r="G43" s="723"/>
      <c r="H43" s="712"/>
      <c r="I43" s="713"/>
      <c r="J43" s="714"/>
      <c r="K43" s="715"/>
      <c r="L43" s="695"/>
      <c r="M43" s="789"/>
      <c r="N43" s="502"/>
      <c r="O43" s="688"/>
      <c r="P43" s="503"/>
      <c r="Q43" s="503"/>
      <c r="R43" s="502"/>
      <c r="S43" s="502"/>
      <c r="T43" s="502"/>
      <c r="U43" s="502"/>
      <c r="V43" s="504" t="str">
        <f t="shared" si="19"/>
        <v xml:space="preserve"> </v>
      </c>
      <c r="W43" s="554"/>
      <c r="X43" s="599" t="s">
        <v>71</v>
      </c>
      <c r="Y43" s="1"/>
      <c r="AA43" s="27">
        <f t="shared" si="3"/>
        <v>0</v>
      </c>
      <c r="AB43" s="27">
        <f t="shared" si="4"/>
        <v>0</v>
      </c>
      <c r="AK43" s="38"/>
    </row>
    <row r="44" spans="2:37" s="27" customFormat="1" ht="11.25" customHeight="1" x14ac:dyDescent="0.15">
      <c r="B44" s="722">
        <f t="shared" si="1"/>
        <v>34</v>
      </c>
      <c r="C44" s="708"/>
      <c r="D44" s="709"/>
      <c r="E44" s="710"/>
      <c r="F44" s="711"/>
      <c r="G44" s="723"/>
      <c r="H44" s="712"/>
      <c r="I44" s="713"/>
      <c r="J44" s="714"/>
      <c r="K44" s="715"/>
      <c r="L44" s="695"/>
      <c r="M44" s="789"/>
      <c r="N44" s="502"/>
      <c r="O44" s="688"/>
      <c r="P44" s="503"/>
      <c r="Q44" s="503"/>
      <c r="R44" s="502"/>
      <c r="S44" s="502"/>
      <c r="T44" s="502"/>
      <c r="U44" s="502"/>
      <c r="V44" s="504" t="str">
        <f t="shared" si="19"/>
        <v xml:space="preserve"> </v>
      </c>
      <c r="W44" s="554"/>
      <c r="X44" s="599" t="s">
        <v>71</v>
      </c>
      <c r="Y44" s="1"/>
      <c r="AA44" s="27">
        <f t="shared" si="3"/>
        <v>0</v>
      </c>
      <c r="AB44" s="27">
        <f t="shared" si="4"/>
        <v>0</v>
      </c>
      <c r="AK44" s="38"/>
    </row>
    <row r="45" spans="2:37" s="27" customFormat="1" ht="11.25" customHeight="1" x14ac:dyDescent="0.15">
      <c r="B45" s="722">
        <f t="shared" si="1"/>
        <v>35</v>
      </c>
      <c r="C45" s="708"/>
      <c r="D45" s="709"/>
      <c r="E45" s="710"/>
      <c r="F45" s="711" t="s">
        <v>475</v>
      </c>
      <c r="G45" s="723"/>
      <c r="H45" s="712"/>
      <c r="I45" s="713"/>
      <c r="J45" s="714"/>
      <c r="K45" s="715"/>
      <c r="L45" s="695"/>
      <c r="M45" s="789"/>
      <c r="N45" s="502"/>
      <c r="O45" s="688"/>
      <c r="P45" s="503"/>
      <c r="Q45" s="503"/>
      <c r="R45" s="502"/>
      <c r="S45" s="502"/>
      <c r="T45" s="502"/>
      <c r="U45" s="685" t="s">
        <v>24</v>
      </c>
      <c r="V45" s="504"/>
      <c r="W45" s="554"/>
      <c r="X45" s="599" t="s">
        <v>71</v>
      </c>
      <c r="Y45" s="1"/>
      <c r="AA45" s="27">
        <f t="shared" si="3"/>
        <v>0</v>
      </c>
      <c r="AB45" s="27">
        <f t="shared" si="4"/>
        <v>0</v>
      </c>
      <c r="AK45" s="38"/>
    </row>
    <row r="46" spans="2:37" s="27" customFormat="1" ht="11.25" customHeight="1" x14ac:dyDescent="0.15">
      <c r="B46" s="722">
        <f t="shared" si="1"/>
        <v>36</v>
      </c>
      <c r="C46" s="708"/>
      <c r="D46" s="709"/>
      <c r="E46" s="710"/>
      <c r="F46" s="711" t="s">
        <v>476</v>
      </c>
      <c r="G46" s="723"/>
      <c r="H46" s="712"/>
      <c r="I46" s="713"/>
      <c r="J46" s="714"/>
      <c r="K46" s="715"/>
      <c r="L46" s="695"/>
      <c r="M46" s="789"/>
      <c r="N46" s="502"/>
      <c r="O46" s="688"/>
      <c r="P46" s="503"/>
      <c r="Q46" s="503"/>
      <c r="R46" s="502"/>
      <c r="S46" s="502"/>
      <c r="T46" s="502"/>
      <c r="U46" s="502"/>
      <c r="V46" s="504" t="str">
        <f t="shared" si="19"/>
        <v xml:space="preserve"> </v>
      </c>
      <c r="W46" s="554"/>
      <c r="X46" s="599" t="s">
        <v>71</v>
      </c>
      <c r="Y46" s="1"/>
      <c r="AA46" s="27">
        <f t="shared" si="3"/>
        <v>0</v>
      </c>
      <c r="AB46" s="27">
        <f t="shared" si="4"/>
        <v>0</v>
      </c>
      <c r="AK46" s="38"/>
    </row>
    <row r="47" spans="2:37" s="27" customFormat="1" ht="11.25" customHeight="1" x14ac:dyDescent="0.15">
      <c r="B47" s="722">
        <f t="shared" si="1"/>
        <v>37</v>
      </c>
      <c r="C47" s="708"/>
      <c r="D47" s="709"/>
      <c r="E47" s="710"/>
      <c r="F47" s="711" t="s">
        <v>463</v>
      </c>
      <c r="G47" s="723" t="s">
        <v>478</v>
      </c>
      <c r="H47" s="712"/>
      <c r="I47" s="713" t="s">
        <v>59</v>
      </c>
      <c r="J47" s="714">
        <v>1200.69</v>
      </c>
      <c r="K47" s="715" t="s">
        <v>146</v>
      </c>
      <c r="L47" s="695" t="s">
        <v>46</v>
      </c>
      <c r="M47" s="789">
        <v>15</v>
      </c>
      <c r="N47" s="502">
        <v>1200.69</v>
      </c>
      <c r="O47" s="688"/>
      <c r="P47" s="503">
        <v>50</v>
      </c>
      <c r="Q47" s="503"/>
      <c r="R47" s="502" t="str">
        <f t="shared" si="17"/>
        <v xml:space="preserve"> </v>
      </c>
      <c r="S47" s="506">
        <f>IF(I47=0," ",IF(I47="kR"," ",IF(L47="wt",VLOOKUP(K47,'Los1 Berechnung Sonderreinigung'!$C$7:$H$18,4,FALSE),IF(L47="nB",VLOOKUP(K47,'Los1 Berechnung Sonderreinigung'!$C$7:$H$18,4,FALSE),IF(L47="SoF",VLOOKUP(K47,'Los1 Berechnung Sonderreinigung'!$C$7:$H$18,5,FALSE)," ")))))</f>
        <v>0</v>
      </c>
      <c r="T47" s="802" t="str">
        <f t="shared" si="18"/>
        <v xml:space="preserve"> </v>
      </c>
      <c r="U47" s="502"/>
      <c r="V47" s="504">
        <f>SUM(P47*S47)</f>
        <v>0</v>
      </c>
      <c r="W47" s="554"/>
      <c r="X47" s="599" t="s">
        <v>71</v>
      </c>
      <c r="Y47" s="1"/>
      <c r="AA47" s="27">
        <f t="shared" si="3"/>
        <v>0</v>
      </c>
      <c r="AB47" s="27" t="str">
        <f t="shared" si="4"/>
        <v xml:space="preserve"> </v>
      </c>
      <c r="AK47" s="38"/>
    </row>
    <row r="48" spans="2:37" s="27" customFormat="1" ht="11.25" customHeight="1" x14ac:dyDescent="0.15">
      <c r="B48" s="722">
        <f t="shared" si="1"/>
        <v>38</v>
      </c>
      <c r="C48" s="708"/>
      <c r="D48" s="709"/>
      <c r="E48" s="710"/>
      <c r="F48" s="711" t="s">
        <v>464</v>
      </c>
      <c r="G48" s="723" t="s">
        <v>479</v>
      </c>
      <c r="H48" s="712"/>
      <c r="I48" s="713" t="s">
        <v>59</v>
      </c>
      <c r="J48" s="714">
        <v>1200.69</v>
      </c>
      <c r="K48" s="715" t="s">
        <v>146</v>
      </c>
      <c r="L48" s="695" t="s">
        <v>46</v>
      </c>
      <c r="M48" s="789">
        <v>48</v>
      </c>
      <c r="N48" s="502">
        <v>1200.69</v>
      </c>
      <c r="O48" s="688"/>
      <c r="P48" s="503">
        <v>100</v>
      </c>
      <c r="Q48" s="503"/>
      <c r="R48" s="502" t="str">
        <f t="shared" si="17"/>
        <v xml:space="preserve"> </v>
      </c>
      <c r="S48" s="506">
        <f>IF(I48=0," ",IF(I48="kR"," ",IF(L48="wt",VLOOKUP(K48,'Los1 Berechnung Sonderreinigung'!$C$7:$H$18,4,FALSE),IF(L48="nB",VLOOKUP(K48,'Los1 Berechnung Sonderreinigung'!$C$7:$H$18,4,FALSE),IF(L48="SoF",VLOOKUP(K48,'Los1 Berechnung Sonderreinigung'!$C$7:$H$18,5,FALSE)," ")))))</f>
        <v>0</v>
      </c>
      <c r="T48" s="802" t="str">
        <f t="shared" si="18"/>
        <v xml:space="preserve"> </v>
      </c>
      <c r="U48" s="502"/>
      <c r="V48" s="504">
        <f>SUM(P48*S48)</f>
        <v>0</v>
      </c>
      <c r="W48" s="554"/>
      <c r="X48" s="599" t="s">
        <v>71</v>
      </c>
      <c r="Y48" s="1"/>
      <c r="AA48" s="27">
        <f t="shared" si="3"/>
        <v>0</v>
      </c>
      <c r="AB48" s="27" t="str">
        <f t="shared" si="4"/>
        <v xml:space="preserve"> </v>
      </c>
      <c r="AK48" s="38"/>
    </row>
    <row r="49" spans="2:37" s="27" customFormat="1" ht="11.25" customHeight="1" x14ac:dyDescent="0.15">
      <c r="B49" s="722">
        <f t="shared" si="1"/>
        <v>39</v>
      </c>
      <c r="C49" s="708"/>
      <c r="D49" s="709"/>
      <c r="E49" s="710"/>
      <c r="F49" s="711"/>
      <c r="G49" s="723"/>
      <c r="H49" s="712"/>
      <c r="I49" s="713"/>
      <c r="J49" s="714"/>
      <c r="K49" s="715"/>
      <c r="L49" s="695"/>
      <c r="M49" s="789"/>
      <c r="N49" s="502"/>
      <c r="O49" s="688"/>
      <c r="P49" s="503"/>
      <c r="Q49" s="503"/>
      <c r="R49" s="502"/>
      <c r="S49" s="502"/>
      <c r="T49" s="502"/>
      <c r="U49" s="502"/>
      <c r="V49" s="800">
        <f>SUM(V47:V48)</f>
        <v>0</v>
      </c>
      <c r="W49" s="554"/>
      <c r="X49" s="599" t="s">
        <v>71</v>
      </c>
      <c r="Y49" s="1"/>
      <c r="AA49" s="27">
        <f t="shared" si="3"/>
        <v>0</v>
      </c>
      <c r="AB49" s="27">
        <f t="shared" si="4"/>
        <v>0</v>
      </c>
      <c r="AK49" s="38"/>
    </row>
    <row r="50" spans="2:37" s="27" customFormat="1" ht="11.25" hidden="1" customHeight="1" x14ac:dyDescent="0.15">
      <c r="B50" s="722">
        <f t="shared" si="1"/>
        <v>40</v>
      </c>
      <c r="C50" s="708"/>
      <c r="D50" s="709"/>
      <c r="E50" s="710"/>
      <c r="F50" s="711"/>
      <c r="G50" s="723"/>
      <c r="H50" s="712"/>
      <c r="I50" s="713"/>
      <c r="J50" s="714"/>
      <c r="K50" s="715"/>
      <c r="L50" s="695"/>
      <c r="M50" s="789"/>
      <c r="N50" s="502"/>
      <c r="O50" s="688"/>
      <c r="P50" s="503"/>
      <c r="Q50" s="503"/>
      <c r="R50" s="502"/>
      <c r="S50" s="502"/>
      <c r="T50" s="502"/>
      <c r="U50" s="502"/>
      <c r="V50" s="504"/>
      <c r="W50" s="554"/>
      <c r="X50" s="599" t="s">
        <v>71</v>
      </c>
      <c r="Y50" s="1"/>
      <c r="AA50" s="27">
        <f t="shared" si="3"/>
        <v>0</v>
      </c>
      <c r="AB50" s="27">
        <f t="shared" si="4"/>
        <v>0</v>
      </c>
      <c r="AK50" s="38"/>
    </row>
    <row r="51" spans="2:37" s="27" customFormat="1" ht="11.25" hidden="1" customHeight="1" x14ac:dyDescent="0.15">
      <c r="B51" s="722">
        <f t="shared" si="1"/>
        <v>41</v>
      </c>
      <c r="C51" s="708"/>
      <c r="D51" s="709"/>
      <c r="E51" s="710"/>
      <c r="F51" s="711"/>
      <c r="G51" s="723"/>
      <c r="H51" s="712"/>
      <c r="I51" s="713"/>
      <c r="J51" s="714"/>
      <c r="K51" s="715"/>
      <c r="L51" s="695"/>
      <c r="M51" s="789"/>
      <c r="N51" s="502"/>
      <c r="O51" s="688"/>
      <c r="P51" s="503"/>
      <c r="Q51" s="503"/>
      <c r="R51" s="502"/>
      <c r="S51" s="502"/>
      <c r="T51" s="502"/>
      <c r="U51" s="502"/>
      <c r="V51" s="504"/>
      <c r="W51" s="554"/>
      <c r="X51" s="599" t="s">
        <v>71</v>
      </c>
      <c r="Y51" s="1"/>
      <c r="AA51" s="27">
        <f t="shared" si="3"/>
        <v>0</v>
      </c>
      <c r="AB51" s="27">
        <f t="shared" si="4"/>
        <v>0</v>
      </c>
      <c r="AK51" s="38"/>
    </row>
    <row r="52" spans="2:37" s="27" customFormat="1" ht="11.25" hidden="1" customHeight="1" x14ac:dyDescent="0.15">
      <c r="B52" s="722">
        <f t="shared" si="1"/>
        <v>42</v>
      </c>
      <c r="C52" s="708"/>
      <c r="D52" s="709"/>
      <c r="E52" s="710"/>
      <c r="F52" s="711"/>
      <c r="G52" s="723"/>
      <c r="H52" s="712"/>
      <c r="I52" s="713"/>
      <c r="J52" s="714"/>
      <c r="K52" s="715"/>
      <c r="L52" s="695"/>
      <c r="M52" s="789"/>
      <c r="N52" s="502"/>
      <c r="O52" s="688"/>
      <c r="P52" s="503"/>
      <c r="Q52" s="503"/>
      <c r="R52" s="502"/>
      <c r="S52" s="502"/>
      <c r="T52" s="502"/>
      <c r="U52" s="502"/>
      <c r="V52" s="504"/>
      <c r="W52" s="554"/>
      <c r="X52" s="599" t="s">
        <v>71</v>
      </c>
      <c r="Y52" s="1"/>
      <c r="AA52" s="27">
        <f t="shared" si="3"/>
        <v>0</v>
      </c>
      <c r="AB52" s="27">
        <f t="shared" si="4"/>
        <v>0</v>
      </c>
      <c r="AK52" s="38"/>
    </row>
    <row r="53" spans="2:37" s="27" customFormat="1" ht="11.25" hidden="1" customHeight="1" x14ac:dyDescent="0.15">
      <c r="B53" s="722">
        <f t="shared" si="1"/>
        <v>43</v>
      </c>
      <c r="C53" s="708"/>
      <c r="D53" s="709"/>
      <c r="E53" s="710"/>
      <c r="F53" s="711"/>
      <c r="G53" s="723"/>
      <c r="H53" s="712"/>
      <c r="I53" s="713"/>
      <c r="J53" s="714"/>
      <c r="K53" s="715"/>
      <c r="L53" s="695"/>
      <c r="M53" s="789"/>
      <c r="N53" s="502"/>
      <c r="O53" s="688"/>
      <c r="P53" s="503"/>
      <c r="Q53" s="503"/>
      <c r="R53" s="502"/>
      <c r="S53" s="502"/>
      <c r="T53" s="502"/>
      <c r="U53" s="502"/>
      <c r="V53" s="504"/>
      <c r="W53" s="554"/>
      <c r="X53" s="599" t="s">
        <v>71</v>
      </c>
      <c r="Y53" s="1"/>
      <c r="AA53" s="27">
        <f t="shared" si="3"/>
        <v>0</v>
      </c>
      <c r="AB53" s="27">
        <f t="shared" si="4"/>
        <v>0</v>
      </c>
      <c r="AK53" s="38"/>
    </row>
    <row r="54" spans="2:37" s="27" customFormat="1" ht="11.25" hidden="1" customHeight="1" x14ac:dyDescent="0.15">
      <c r="B54" s="722">
        <f t="shared" si="1"/>
        <v>44</v>
      </c>
      <c r="C54" s="708"/>
      <c r="D54" s="709"/>
      <c r="E54" s="710"/>
      <c r="F54" s="711"/>
      <c r="G54" s="723"/>
      <c r="H54" s="712"/>
      <c r="I54" s="713"/>
      <c r="J54" s="714"/>
      <c r="K54" s="715"/>
      <c r="L54" s="695"/>
      <c r="M54" s="789"/>
      <c r="N54" s="502"/>
      <c r="O54" s="688"/>
      <c r="P54" s="503"/>
      <c r="Q54" s="503"/>
      <c r="R54" s="502"/>
      <c r="S54" s="502"/>
      <c r="T54" s="502"/>
      <c r="U54" s="502"/>
      <c r="V54" s="504"/>
      <c r="W54" s="554"/>
      <c r="X54" s="599" t="s">
        <v>71</v>
      </c>
      <c r="Y54" s="1"/>
      <c r="AA54" s="27">
        <f t="shared" si="3"/>
        <v>0</v>
      </c>
      <c r="AB54" s="27">
        <f t="shared" si="4"/>
        <v>0</v>
      </c>
      <c r="AK54" s="38"/>
    </row>
    <row r="55" spans="2:37" s="27" customFormat="1" ht="11.25" hidden="1" customHeight="1" x14ac:dyDescent="0.15">
      <c r="B55" s="722">
        <f t="shared" si="1"/>
        <v>45</v>
      </c>
      <c r="C55" s="708"/>
      <c r="D55" s="709"/>
      <c r="E55" s="710"/>
      <c r="F55" s="711"/>
      <c r="G55" s="723"/>
      <c r="H55" s="712"/>
      <c r="I55" s="713"/>
      <c r="J55" s="714"/>
      <c r="K55" s="715"/>
      <c r="L55" s="695"/>
      <c r="M55" s="789"/>
      <c r="N55" s="502"/>
      <c r="O55" s="688"/>
      <c r="P55" s="503"/>
      <c r="Q55" s="503"/>
      <c r="R55" s="502"/>
      <c r="S55" s="502"/>
      <c r="T55" s="502"/>
      <c r="U55" s="502"/>
      <c r="V55" s="504"/>
      <c r="W55" s="554"/>
      <c r="X55" s="599" t="s">
        <v>71</v>
      </c>
      <c r="Y55" s="1"/>
      <c r="AA55" s="27">
        <f t="shared" si="3"/>
        <v>0</v>
      </c>
      <c r="AB55" s="27">
        <f t="shared" si="4"/>
        <v>0</v>
      </c>
      <c r="AK55" s="38"/>
    </row>
    <row r="56" spans="2:37" s="27" customFormat="1" ht="11.25" hidden="1" customHeight="1" x14ac:dyDescent="0.15">
      <c r="B56" s="722">
        <f t="shared" si="1"/>
        <v>46</v>
      </c>
      <c r="C56" s="708"/>
      <c r="D56" s="709"/>
      <c r="E56" s="710"/>
      <c r="F56" s="711"/>
      <c r="G56" s="723"/>
      <c r="H56" s="712"/>
      <c r="I56" s="713"/>
      <c r="J56" s="714"/>
      <c r="K56" s="715"/>
      <c r="L56" s="695"/>
      <c r="M56" s="789"/>
      <c r="N56" s="502"/>
      <c r="O56" s="688"/>
      <c r="P56" s="503"/>
      <c r="Q56" s="503"/>
      <c r="R56" s="502"/>
      <c r="S56" s="502"/>
      <c r="T56" s="502"/>
      <c r="U56" s="502"/>
      <c r="V56" s="504"/>
      <c r="W56" s="554"/>
      <c r="X56" s="599" t="s">
        <v>71</v>
      </c>
      <c r="Y56" s="1"/>
      <c r="AA56" s="27">
        <f t="shared" si="3"/>
        <v>0</v>
      </c>
      <c r="AB56" s="27">
        <f t="shared" si="4"/>
        <v>0</v>
      </c>
      <c r="AK56" s="38"/>
    </row>
    <row r="57" spans="2:37" s="27" customFormat="1" ht="11.25" hidden="1" customHeight="1" x14ac:dyDescent="0.15">
      <c r="B57" s="722">
        <f t="shared" si="1"/>
        <v>47</v>
      </c>
      <c r="C57" s="708"/>
      <c r="D57" s="709"/>
      <c r="E57" s="710"/>
      <c r="F57" s="711"/>
      <c r="G57" s="723"/>
      <c r="H57" s="712"/>
      <c r="I57" s="713"/>
      <c r="J57" s="714"/>
      <c r="K57" s="715"/>
      <c r="L57" s="695"/>
      <c r="M57" s="789"/>
      <c r="N57" s="502"/>
      <c r="O57" s="688"/>
      <c r="P57" s="503"/>
      <c r="Q57" s="503"/>
      <c r="R57" s="502"/>
      <c r="S57" s="502"/>
      <c r="T57" s="502"/>
      <c r="U57" s="502"/>
      <c r="V57" s="504"/>
      <c r="W57" s="554"/>
      <c r="X57" s="599" t="s">
        <v>71</v>
      </c>
      <c r="Y57" s="1"/>
      <c r="AA57" s="27">
        <f t="shared" si="3"/>
        <v>0</v>
      </c>
      <c r="AB57" s="27">
        <f t="shared" si="4"/>
        <v>0</v>
      </c>
      <c r="AK57" s="38"/>
    </row>
    <row r="58" spans="2:37" s="27" customFormat="1" ht="11.25" hidden="1" customHeight="1" x14ac:dyDescent="0.15">
      <c r="B58" s="722">
        <f t="shared" si="1"/>
        <v>48</v>
      </c>
      <c r="C58" s="708"/>
      <c r="D58" s="709"/>
      <c r="E58" s="710"/>
      <c r="F58" s="711"/>
      <c r="G58" s="723"/>
      <c r="H58" s="712"/>
      <c r="I58" s="713"/>
      <c r="J58" s="714"/>
      <c r="K58" s="715"/>
      <c r="L58" s="695" t="s">
        <v>46</v>
      </c>
      <c r="M58" s="789"/>
      <c r="N58" s="502" t="str">
        <f t="shared" ref="N58:N96" si="20">IF(J58&gt;0,ROUND(J58*M58,2),"")</f>
        <v/>
      </c>
      <c r="O58" s="689" t="str">
        <f>IF(I58="kR"," ",IF(I58&gt;0,VLOOKUP(K58,'Los1 Berechnung Sonderreinigung'!$C$7:$H$18,2,FALSE)," "))</f>
        <v xml:space="preserve"> </v>
      </c>
      <c r="P58" s="503" t="str">
        <f t="shared" si="16"/>
        <v/>
      </c>
      <c r="Q58" s="503" t="str">
        <f t="shared" ref="Q58:Q96" si="21">IF(I58=0,"",IF(I58="kR","",IF(J58=0," ",IF(O58&gt;0,ROUND(R58/12,2)," "))))</f>
        <v/>
      </c>
      <c r="R58" s="502" t="str">
        <f t="shared" si="17"/>
        <v/>
      </c>
      <c r="S58" s="690" t="str">
        <f>IF(I58=0," ",IF(I58="kR"," ",IF(L58="wt",VLOOKUP(K58,'Los1 Berechnung Sonderreinigung'!$C$7:$H$18,4,FALSE),IF(L58="nB",VLOOKUP(K58,'Los1 Berechnung Sonderreinigung'!$C$7:$H$18,4,FALSE),IF(L58="SoF",VLOOKUP(K58,'Los1 Berechnung Sonderreinigung'!$C$7:$H$18,5,FALSE)," ")))))</f>
        <v xml:space="preserve"> </v>
      </c>
      <c r="T58" s="502" t="str">
        <f t="shared" si="18"/>
        <v xml:space="preserve"> </v>
      </c>
      <c r="U58" s="502" t="str">
        <f t="shared" ref="U58:U96" si="22">IF(M58=0,"",IF(I58="kR","",IF(J58=0," ",IF(O58&gt;0,ROUND(V58/12,2)," "))))</f>
        <v/>
      </c>
      <c r="V58" s="504" t="str">
        <f t="shared" si="19"/>
        <v xml:space="preserve"> </v>
      </c>
      <c r="W58" s="554"/>
      <c r="X58" s="599" t="s">
        <v>71</v>
      </c>
      <c r="Y58" s="1"/>
      <c r="AA58" s="27">
        <f t="shared" ref="AA58:AA89" si="23">IF(E58=0,C58," ")</f>
        <v>0</v>
      </c>
      <c r="AB58" s="27">
        <f t="shared" ref="AB58:AB89" si="24">IF(K58=0,E58," ")</f>
        <v>0</v>
      </c>
      <c r="AK58" s="38"/>
    </row>
    <row r="59" spans="2:37" s="27" customFormat="1" ht="11.25" hidden="1" customHeight="1" x14ac:dyDescent="0.15">
      <c r="B59" s="722">
        <f t="shared" si="1"/>
        <v>49</v>
      </c>
      <c r="C59" s="708"/>
      <c r="D59" s="709"/>
      <c r="E59" s="710"/>
      <c r="F59" s="711"/>
      <c r="G59" s="723"/>
      <c r="H59" s="712"/>
      <c r="I59" s="713"/>
      <c r="J59" s="714"/>
      <c r="K59" s="715"/>
      <c r="L59" s="695" t="s">
        <v>46</v>
      </c>
      <c r="M59" s="789"/>
      <c r="N59" s="502" t="str">
        <f t="shared" si="20"/>
        <v/>
      </c>
      <c r="O59" s="689" t="str">
        <f>IF(I59="kR"," ",IF(I59&gt;0,VLOOKUP(K59,'Los1 Berechnung Sonderreinigung'!$C$7:$H$18,2,FALSE)," "))</f>
        <v xml:space="preserve"> </v>
      </c>
      <c r="P59" s="503" t="str">
        <f t="shared" si="16"/>
        <v/>
      </c>
      <c r="Q59" s="503" t="str">
        <f t="shared" si="21"/>
        <v/>
      </c>
      <c r="R59" s="502" t="str">
        <f t="shared" si="17"/>
        <v/>
      </c>
      <c r="S59" s="690" t="str">
        <f>IF(I59=0," ",IF(I59="kR"," ",IF(L59="wt",VLOOKUP(K59,'Los1 Berechnung Sonderreinigung'!$C$7:$H$18,4,FALSE),IF(L59="nB",VLOOKUP(K59,'Los1 Berechnung Sonderreinigung'!$C$7:$H$18,4,FALSE),IF(L59="SoF",VLOOKUP(K59,'Los1 Berechnung Sonderreinigung'!$C$7:$H$18,5,FALSE)," ")))))</f>
        <v xml:space="preserve"> </v>
      </c>
      <c r="T59" s="502" t="str">
        <f t="shared" si="18"/>
        <v xml:space="preserve"> </v>
      </c>
      <c r="U59" s="502" t="str">
        <f t="shared" si="22"/>
        <v/>
      </c>
      <c r="V59" s="504" t="str">
        <f t="shared" si="19"/>
        <v xml:space="preserve"> </v>
      </c>
      <c r="W59" s="554"/>
      <c r="X59" s="599" t="s">
        <v>71</v>
      </c>
      <c r="Y59" s="1"/>
      <c r="AA59" s="27">
        <f t="shared" si="23"/>
        <v>0</v>
      </c>
      <c r="AB59" s="27">
        <f t="shared" si="24"/>
        <v>0</v>
      </c>
      <c r="AK59" s="38"/>
    </row>
    <row r="60" spans="2:37" s="27" customFormat="1" ht="11.25" hidden="1" customHeight="1" x14ac:dyDescent="0.15">
      <c r="B60" s="722">
        <f t="shared" si="1"/>
        <v>50</v>
      </c>
      <c r="C60" s="708"/>
      <c r="D60" s="709"/>
      <c r="E60" s="710"/>
      <c r="F60" s="711"/>
      <c r="G60" s="723"/>
      <c r="H60" s="712"/>
      <c r="I60" s="713"/>
      <c r="J60" s="714"/>
      <c r="K60" s="715"/>
      <c r="L60" s="695" t="s">
        <v>46</v>
      </c>
      <c r="M60" s="789"/>
      <c r="N60" s="502" t="str">
        <f t="shared" si="20"/>
        <v/>
      </c>
      <c r="O60" s="689" t="str">
        <f>IF(I60="kR"," ",IF(I60&gt;0,VLOOKUP(K60,'Los1 Berechnung Sonderreinigung'!$C$7:$H$18,2,FALSE)," "))</f>
        <v xml:space="preserve"> </v>
      </c>
      <c r="P60" s="503" t="str">
        <f t="shared" si="16"/>
        <v/>
      </c>
      <c r="Q60" s="503" t="str">
        <f t="shared" si="21"/>
        <v/>
      </c>
      <c r="R60" s="502" t="str">
        <f t="shared" si="17"/>
        <v/>
      </c>
      <c r="S60" s="690" t="str">
        <f>IF(I60=0," ",IF(I60="kR"," ",IF(L60="wt",VLOOKUP(K60,'Los1 Berechnung Sonderreinigung'!$C$7:$H$18,4,FALSE),IF(L60="nB",VLOOKUP(K60,'Los1 Berechnung Sonderreinigung'!$C$7:$H$18,4,FALSE),IF(L60="SoF",VLOOKUP(K60,'Los1 Berechnung Sonderreinigung'!$C$7:$H$18,5,FALSE)," ")))))</f>
        <v xml:space="preserve"> </v>
      </c>
      <c r="T60" s="502" t="str">
        <f t="shared" si="18"/>
        <v xml:space="preserve"> </v>
      </c>
      <c r="U60" s="502" t="str">
        <f t="shared" si="22"/>
        <v/>
      </c>
      <c r="V60" s="504" t="str">
        <f t="shared" si="19"/>
        <v xml:space="preserve"> </v>
      </c>
      <c r="W60" s="554"/>
      <c r="X60" s="599" t="s">
        <v>71</v>
      </c>
      <c r="Y60" s="1"/>
      <c r="AA60" s="27">
        <f t="shared" si="23"/>
        <v>0</v>
      </c>
      <c r="AB60" s="27">
        <f t="shared" si="24"/>
        <v>0</v>
      </c>
      <c r="AK60" s="38"/>
    </row>
    <row r="61" spans="2:37" s="27" customFormat="1" ht="11.25" hidden="1" customHeight="1" x14ac:dyDescent="0.15">
      <c r="B61" s="722">
        <f t="shared" si="1"/>
        <v>51</v>
      </c>
      <c r="C61" s="708"/>
      <c r="D61" s="709"/>
      <c r="E61" s="710"/>
      <c r="F61" s="711"/>
      <c r="G61" s="723"/>
      <c r="H61" s="712"/>
      <c r="I61" s="713"/>
      <c r="J61" s="714"/>
      <c r="K61" s="715"/>
      <c r="L61" s="695" t="s">
        <v>46</v>
      </c>
      <c r="M61" s="789"/>
      <c r="N61" s="502" t="str">
        <f t="shared" si="20"/>
        <v/>
      </c>
      <c r="O61" s="689" t="str">
        <f>IF(I61="kR"," ",IF(I61&gt;0,VLOOKUP(K61,'Los1 Berechnung Sonderreinigung'!$C$7:$H$18,2,FALSE)," "))</f>
        <v xml:space="preserve"> </v>
      </c>
      <c r="P61" s="503" t="str">
        <f t="shared" si="16"/>
        <v/>
      </c>
      <c r="Q61" s="503" t="str">
        <f t="shared" si="21"/>
        <v/>
      </c>
      <c r="R61" s="502" t="str">
        <f t="shared" si="17"/>
        <v/>
      </c>
      <c r="S61" s="690" t="str">
        <f>IF(I61=0," ",IF(I61="kR"," ",IF(L61="wt",VLOOKUP(K61,'Los1 Berechnung Sonderreinigung'!$C$7:$H$18,4,FALSE),IF(L61="nB",VLOOKUP(K61,'Los1 Berechnung Sonderreinigung'!$C$7:$H$18,4,FALSE),IF(L61="SoF",VLOOKUP(K61,'Los1 Berechnung Sonderreinigung'!$C$7:$H$18,5,FALSE)," ")))))</f>
        <v xml:space="preserve"> </v>
      </c>
      <c r="T61" s="502" t="str">
        <f t="shared" si="18"/>
        <v xml:space="preserve"> </v>
      </c>
      <c r="U61" s="502" t="str">
        <f t="shared" si="22"/>
        <v/>
      </c>
      <c r="V61" s="504" t="str">
        <f t="shared" si="19"/>
        <v xml:space="preserve"> </v>
      </c>
      <c r="W61" s="554"/>
      <c r="X61" s="599" t="s">
        <v>71</v>
      </c>
      <c r="Y61" s="1"/>
      <c r="AA61" s="27">
        <f t="shared" si="23"/>
        <v>0</v>
      </c>
      <c r="AB61" s="27">
        <f t="shared" si="24"/>
        <v>0</v>
      </c>
      <c r="AK61" s="38"/>
    </row>
    <row r="62" spans="2:37" s="27" customFormat="1" ht="11.25" hidden="1" customHeight="1" x14ac:dyDescent="0.15">
      <c r="B62" s="722">
        <f t="shared" si="1"/>
        <v>52</v>
      </c>
      <c r="C62" s="708"/>
      <c r="D62" s="709"/>
      <c r="E62" s="710"/>
      <c r="F62" s="711"/>
      <c r="G62" s="723"/>
      <c r="H62" s="712"/>
      <c r="I62" s="713"/>
      <c r="J62" s="714"/>
      <c r="K62" s="715"/>
      <c r="L62" s="695" t="s">
        <v>46</v>
      </c>
      <c r="M62" s="789"/>
      <c r="N62" s="502" t="str">
        <f t="shared" si="20"/>
        <v/>
      </c>
      <c r="O62" s="689" t="str">
        <f>IF(I62="kR"," ",IF(I62&gt;0,VLOOKUP(K62,'Los1 Berechnung Sonderreinigung'!$C$7:$H$18,2,FALSE)," "))</f>
        <v xml:space="preserve"> </v>
      </c>
      <c r="P62" s="503" t="str">
        <f t="shared" si="16"/>
        <v/>
      </c>
      <c r="Q62" s="503" t="str">
        <f t="shared" si="21"/>
        <v/>
      </c>
      <c r="R62" s="502" t="str">
        <f t="shared" si="17"/>
        <v/>
      </c>
      <c r="S62" s="690" t="str">
        <f>IF(I62=0," ",IF(I62="kR"," ",IF(L62="wt",VLOOKUP(K62,'Los1 Berechnung Sonderreinigung'!$C$7:$H$18,4,FALSE),IF(L62="nB",VLOOKUP(K62,'Los1 Berechnung Sonderreinigung'!$C$7:$H$18,4,FALSE),IF(L62="SoF",VLOOKUP(K62,'Los1 Berechnung Sonderreinigung'!$C$7:$H$18,5,FALSE)," ")))))</f>
        <v xml:space="preserve"> </v>
      </c>
      <c r="T62" s="502" t="str">
        <f t="shared" si="18"/>
        <v xml:space="preserve"> </v>
      </c>
      <c r="U62" s="502" t="str">
        <f t="shared" si="22"/>
        <v/>
      </c>
      <c r="V62" s="504" t="str">
        <f t="shared" si="19"/>
        <v xml:space="preserve"> </v>
      </c>
      <c r="W62" s="554"/>
      <c r="X62" s="599" t="s">
        <v>71</v>
      </c>
      <c r="Y62" s="1"/>
      <c r="AA62" s="27">
        <f t="shared" si="23"/>
        <v>0</v>
      </c>
      <c r="AB62" s="27">
        <f t="shared" si="24"/>
        <v>0</v>
      </c>
      <c r="AK62" s="38"/>
    </row>
    <row r="63" spans="2:37" s="27" customFormat="1" ht="11.25" hidden="1" customHeight="1" x14ac:dyDescent="0.15">
      <c r="B63" s="722">
        <f t="shared" si="1"/>
        <v>53</v>
      </c>
      <c r="C63" s="708"/>
      <c r="D63" s="709"/>
      <c r="E63" s="710"/>
      <c r="F63" s="711"/>
      <c r="G63" s="723"/>
      <c r="H63" s="712"/>
      <c r="I63" s="713"/>
      <c r="J63" s="714"/>
      <c r="K63" s="715"/>
      <c r="L63" s="695" t="s">
        <v>46</v>
      </c>
      <c r="M63" s="789"/>
      <c r="N63" s="502" t="str">
        <f t="shared" si="20"/>
        <v/>
      </c>
      <c r="O63" s="689" t="str">
        <f>IF(I63="kR"," ",IF(I63&gt;0,VLOOKUP(K63,'Los1 Berechnung Sonderreinigung'!$C$7:$H$18,2,FALSE)," "))</f>
        <v xml:space="preserve"> </v>
      </c>
      <c r="P63" s="503" t="str">
        <f t="shared" si="16"/>
        <v/>
      </c>
      <c r="Q63" s="503" t="str">
        <f t="shared" si="21"/>
        <v/>
      </c>
      <c r="R63" s="502" t="str">
        <f t="shared" si="17"/>
        <v/>
      </c>
      <c r="S63" s="690" t="str">
        <f>IF(I63=0," ",IF(I63="kR"," ",IF(L63="wt",VLOOKUP(K63,'Los1 Berechnung Sonderreinigung'!$C$7:$H$18,4,FALSE),IF(L63="nB",VLOOKUP(K63,'Los1 Berechnung Sonderreinigung'!$C$7:$H$18,4,FALSE),IF(L63="SoF",VLOOKUP(K63,'Los1 Berechnung Sonderreinigung'!$C$7:$H$18,5,FALSE)," ")))))</f>
        <v xml:space="preserve"> </v>
      </c>
      <c r="T63" s="502" t="str">
        <f t="shared" si="18"/>
        <v xml:space="preserve"> </v>
      </c>
      <c r="U63" s="502" t="str">
        <f t="shared" si="22"/>
        <v/>
      </c>
      <c r="V63" s="504" t="str">
        <f t="shared" si="19"/>
        <v xml:space="preserve"> </v>
      </c>
      <c r="W63" s="554"/>
      <c r="X63" s="599" t="s">
        <v>71</v>
      </c>
      <c r="Y63" s="1"/>
      <c r="AA63" s="27">
        <f t="shared" si="23"/>
        <v>0</v>
      </c>
      <c r="AB63" s="27">
        <f t="shared" si="24"/>
        <v>0</v>
      </c>
      <c r="AK63" s="38"/>
    </row>
    <row r="64" spans="2:37" s="27" customFormat="1" ht="11.25" hidden="1" customHeight="1" x14ac:dyDescent="0.15">
      <c r="B64" s="722">
        <f t="shared" si="1"/>
        <v>54</v>
      </c>
      <c r="C64" s="708"/>
      <c r="D64" s="709"/>
      <c r="E64" s="710"/>
      <c r="F64" s="711"/>
      <c r="G64" s="723"/>
      <c r="H64" s="712"/>
      <c r="I64" s="713"/>
      <c r="J64" s="714"/>
      <c r="K64" s="715"/>
      <c r="L64" s="695" t="s">
        <v>46</v>
      </c>
      <c r="M64" s="789"/>
      <c r="N64" s="502" t="str">
        <f t="shared" si="20"/>
        <v/>
      </c>
      <c r="O64" s="689" t="str">
        <f>IF(I64="kR"," ",IF(I64&gt;0,VLOOKUP(K64,'Los1 Berechnung Sonderreinigung'!$C$7:$H$18,2,FALSE)," "))</f>
        <v xml:space="preserve"> </v>
      </c>
      <c r="P64" s="503" t="str">
        <f t="shared" si="16"/>
        <v/>
      </c>
      <c r="Q64" s="503" t="str">
        <f t="shared" si="21"/>
        <v/>
      </c>
      <c r="R64" s="502" t="str">
        <f t="shared" si="17"/>
        <v/>
      </c>
      <c r="S64" s="690" t="str">
        <f>IF(I64=0," ",IF(I64="kR"," ",IF(L64="wt",VLOOKUP(K64,'Los1 Berechnung Sonderreinigung'!$C$7:$H$18,4,FALSE),IF(L64="nB",VLOOKUP(K64,'Los1 Berechnung Sonderreinigung'!$C$7:$H$18,4,FALSE),IF(L64="SoF",VLOOKUP(K64,'Los1 Berechnung Sonderreinigung'!$C$7:$H$18,5,FALSE)," ")))))</f>
        <v xml:space="preserve"> </v>
      </c>
      <c r="T64" s="502" t="str">
        <f t="shared" si="18"/>
        <v xml:space="preserve"> </v>
      </c>
      <c r="U64" s="502" t="str">
        <f t="shared" si="22"/>
        <v/>
      </c>
      <c r="V64" s="504" t="str">
        <f t="shared" si="19"/>
        <v xml:space="preserve"> </v>
      </c>
      <c r="W64" s="554"/>
      <c r="X64" s="599" t="s">
        <v>71</v>
      </c>
      <c r="Y64" s="1"/>
      <c r="AA64" s="27">
        <f t="shared" si="23"/>
        <v>0</v>
      </c>
      <c r="AB64" s="27">
        <f t="shared" si="24"/>
        <v>0</v>
      </c>
      <c r="AK64" s="38"/>
    </row>
    <row r="65" spans="2:37" s="27" customFormat="1" ht="11.25" hidden="1" customHeight="1" x14ac:dyDescent="0.15">
      <c r="B65" s="722">
        <f t="shared" si="1"/>
        <v>55</v>
      </c>
      <c r="C65" s="708"/>
      <c r="D65" s="709"/>
      <c r="E65" s="710"/>
      <c r="F65" s="711"/>
      <c r="G65" s="723"/>
      <c r="H65" s="712"/>
      <c r="I65" s="713"/>
      <c r="J65" s="714"/>
      <c r="K65" s="715"/>
      <c r="L65" s="695" t="s">
        <v>46</v>
      </c>
      <c r="M65" s="789"/>
      <c r="N65" s="502" t="str">
        <f t="shared" si="20"/>
        <v/>
      </c>
      <c r="O65" s="689" t="str">
        <f>IF(I65="kR"," ",IF(I65&gt;0,VLOOKUP(K65,'Los1 Berechnung Sonderreinigung'!$C$7:$H$18,2,FALSE)," "))</f>
        <v xml:space="preserve"> </v>
      </c>
      <c r="P65" s="503" t="str">
        <f t="shared" si="16"/>
        <v/>
      </c>
      <c r="Q65" s="503" t="str">
        <f t="shared" si="21"/>
        <v/>
      </c>
      <c r="R65" s="502" t="str">
        <f t="shared" si="17"/>
        <v/>
      </c>
      <c r="S65" s="690" t="str">
        <f>IF(I65=0," ",IF(I65="kR"," ",IF(L65="wt",VLOOKUP(K65,'Los1 Berechnung Sonderreinigung'!$C$7:$H$18,4,FALSE),IF(L65="nB",VLOOKUP(K65,'Los1 Berechnung Sonderreinigung'!$C$7:$H$18,4,FALSE),IF(L65="SoF",VLOOKUP(K65,'Los1 Berechnung Sonderreinigung'!$C$7:$H$18,5,FALSE)," ")))))</f>
        <v xml:space="preserve"> </v>
      </c>
      <c r="T65" s="502" t="str">
        <f t="shared" si="18"/>
        <v xml:space="preserve"> </v>
      </c>
      <c r="U65" s="502" t="str">
        <f t="shared" si="22"/>
        <v/>
      </c>
      <c r="V65" s="504" t="str">
        <f t="shared" si="19"/>
        <v xml:space="preserve"> </v>
      </c>
      <c r="W65" s="554"/>
      <c r="X65" s="599" t="s">
        <v>71</v>
      </c>
      <c r="Y65" s="1"/>
      <c r="AA65" s="27">
        <f t="shared" si="23"/>
        <v>0</v>
      </c>
      <c r="AB65" s="27">
        <f t="shared" si="24"/>
        <v>0</v>
      </c>
      <c r="AK65" s="38"/>
    </row>
    <row r="66" spans="2:37" s="27" customFormat="1" ht="11.25" hidden="1" customHeight="1" x14ac:dyDescent="0.15">
      <c r="B66" s="722">
        <f t="shared" si="1"/>
        <v>56</v>
      </c>
      <c r="C66" s="708"/>
      <c r="D66" s="709"/>
      <c r="E66" s="710"/>
      <c r="F66" s="711"/>
      <c r="G66" s="723"/>
      <c r="H66" s="712"/>
      <c r="I66" s="713"/>
      <c r="J66" s="714"/>
      <c r="K66" s="715"/>
      <c r="L66" s="695" t="s">
        <v>46</v>
      </c>
      <c r="M66" s="789"/>
      <c r="N66" s="502" t="str">
        <f t="shared" si="20"/>
        <v/>
      </c>
      <c r="O66" s="689" t="str">
        <f>IF(I66="kR"," ",IF(I66&gt;0,VLOOKUP(K66,'Los1 Berechnung Sonderreinigung'!$C$7:$H$18,2,FALSE)," "))</f>
        <v xml:space="preserve"> </v>
      </c>
      <c r="P66" s="503" t="str">
        <f t="shared" si="16"/>
        <v/>
      </c>
      <c r="Q66" s="503" t="str">
        <f t="shared" si="21"/>
        <v/>
      </c>
      <c r="R66" s="502" t="str">
        <f t="shared" si="17"/>
        <v/>
      </c>
      <c r="S66" s="690" t="str">
        <f>IF(I66=0," ",IF(I66="kR"," ",IF(L66="wt",VLOOKUP(K66,'Los1 Berechnung Sonderreinigung'!$C$7:$H$18,4,FALSE),IF(L66="nB",VLOOKUP(K66,'Los1 Berechnung Sonderreinigung'!$C$7:$H$18,4,FALSE),IF(L66="SoF",VLOOKUP(K66,'Los1 Berechnung Sonderreinigung'!$C$7:$H$18,5,FALSE)," ")))))</f>
        <v xml:space="preserve"> </v>
      </c>
      <c r="T66" s="502" t="str">
        <f t="shared" si="18"/>
        <v xml:space="preserve"> </v>
      </c>
      <c r="U66" s="502" t="str">
        <f t="shared" si="22"/>
        <v/>
      </c>
      <c r="V66" s="504" t="str">
        <f t="shared" si="19"/>
        <v xml:space="preserve"> </v>
      </c>
      <c r="W66" s="554"/>
      <c r="X66" s="599" t="s">
        <v>71</v>
      </c>
      <c r="Y66" s="1"/>
      <c r="AA66" s="27">
        <f t="shared" si="23"/>
        <v>0</v>
      </c>
      <c r="AB66" s="27">
        <f t="shared" si="24"/>
        <v>0</v>
      </c>
      <c r="AK66" s="38"/>
    </row>
    <row r="67" spans="2:37" s="27" customFormat="1" ht="11.25" hidden="1" customHeight="1" x14ac:dyDescent="0.15">
      <c r="B67" s="722">
        <f t="shared" si="1"/>
        <v>57</v>
      </c>
      <c r="C67" s="708"/>
      <c r="D67" s="709"/>
      <c r="E67" s="710"/>
      <c r="F67" s="711"/>
      <c r="G67" s="723"/>
      <c r="H67" s="712"/>
      <c r="I67" s="713"/>
      <c r="J67" s="714"/>
      <c r="K67" s="715"/>
      <c r="L67" s="695" t="s">
        <v>46</v>
      </c>
      <c r="M67" s="789"/>
      <c r="N67" s="502" t="str">
        <f t="shared" si="20"/>
        <v/>
      </c>
      <c r="O67" s="689" t="str">
        <f>IF(I67="kR"," ",IF(I67&gt;0,VLOOKUP(K67,'Los1 Berechnung Sonderreinigung'!$C$7:$H$18,2,FALSE)," "))</f>
        <v xml:space="preserve"> </v>
      </c>
      <c r="P67" s="503" t="str">
        <f t="shared" si="16"/>
        <v/>
      </c>
      <c r="Q67" s="503" t="str">
        <f t="shared" si="21"/>
        <v/>
      </c>
      <c r="R67" s="502" t="str">
        <f t="shared" si="17"/>
        <v/>
      </c>
      <c r="S67" s="690" t="str">
        <f>IF(I67=0," ",IF(I67="kR"," ",IF(L67="wt",VLOOKUP(K67,'Los1 Berechnung Sonderreinigung'!$C$7:$H$18,4,FALSE),IF(L67="nB",VLOOKUP(K67,'Los1 Berechnung Sonderreinigung'!$C$7:$H$18,4,FALSE),IF(L67="SoF",VLOOKUP(K67,'Los1 Berechnung Sonderreinigung'!$C$7:$H$18,5,FALSE)," ")))))</f>
        <v xml:space="preserve"> </v>
      </c>
      <c r="T67" s="502" t="str">
        <f t="shared" si="18"/>
        <v xml:space="preserve"> </v>
      </c>
      <c r="U67" s="502" t="str">
        <f t="shared" si="22"/>
        <v/>
      </c>
      <c r="V67" s="504" t="str">
        <f t="shared" si="19"/>
        <v xml:space="preserve"> </v>
      </c>
      <c r="W67" s="554"/>
      <c r="X67" s="599" t="s">
        <v>71</v>
      </c>
      <c r="Y67" s="1"/>
      <c r="AA67" s="27">
        <f t="shared" si="23"/>
        <v>0</v>
      </c>
      <c r="AB67" s="27">
        <f t="shared" si="24"/>
        <v>0</v>
      </c>
      <c r="AK67" s="38"/>
    </row>
    <row r="68" spans="2:37" s="27" customFormat="1" ht="11.25" hidden="1" customHeight="1" x14ac:dyDescent="0.15">
      <c r="B68" s="722">
        <f t="shared" si="1"/>
        <v>58</v>
      </c>
      <c r="C68" s="708"/>
      <c r="D68" s="709"/>
      <c r="E68" s="710"/>
      <c r="F68" s="711"/>
      <c r="G68" s="723"/>
      <c r="H68" s="712"/>
      <c r="I68" s="713"/>
      <c r="J68" s="714"/>
      <c r="K68" s="715"/>
      <c r="L68" s="695" t="s">
        <v>46</v>
      </c>
      <c r="M68" s="789"/>
      <c r="N68" s="502" t="str">
        <f t="shared" si="20"/>
        <v/>
      </c>
      <c r="O68" s="689" t="str">
        <f>IF(I68="kR"," ",IF(I68&gt;0,VLOOKUP(K68,'Los1 Berechnung Sonderreinigung'!$C$7:$H$18,2,FALSE)," "))</f>
        <v xml:space="preserve"> </v>
      </c>
      <c r="P68" s="503" t="str">
        <f t="shared" si="16"/>
        <v/>
      </c>
      <c r="Q68" s="503" t="str">
        <f t="shared" si="21"/>
        <v/>
      </c>
      <c r="R68" s="502" t="str">
        <f t="shared" si="17"/>
        <v/>
      </c>
      <c r="S68" s="690" t="str">
        <f>IF(I68=0," ",IF(I68="kR"," ",IF(L68="wt",VLOOKUP(K68,'Los1 Berechnung Sonderreinigung'!$C$7:$H$18,4,FALSE),IF(L68="nB",VLOOKUP(K68,'Los1 Berechnung Sonderreinigung'!$C$7:$H$18,4,FALSE),IF(L68="SoF",VLOOKUP(K68,'Los1 Berechnung Sonderreinigung'!$C$7:$H$18,5,FALSE)," ")))))</f>
        <v xml:space="preserve"> </v>
      </c>
      <c r="T68" s="502" t="str">
        <f t="shared" si="18"/>
        <v xml:space="preserve"> </v>
      </c>
      <c r="U68" s="502" t="str">
        <f t="shared" si="22"/>
        <v/>
      </c>
      <c r="V68" s="504" t="str">
        <f t="shared" si="19"/>
        <v xml:space="preserve"> </v>
      </c>
      <c r="W68" s="554"/>
      <c r="X68" s="599" t="s">
        <v>71</v>
      </c>
      <c r="Y68" s="1"/>
      <c r="AA68" s="27">
        <f t="shared" si="23"/>
        <v>0</v>
      </c>
      <c r="AB68" s="27">
        <f t="shared" si="24"/>
        <v>0</v>
      </c>
      <c r="AK68" s="38"/>
    </row>
    <row r="69" spans="2:37" s="27" customFormat="1" ht="11.25" hidden="1" customHeight="1" x14ac:dyDescent="0.15">
      <c r="B69" s="722">
        <f t="shared" si="1"/>
        <v>59</v>
      </c>
      <c r="C69" s="708"/>
      <c r="D69" s="709"/>
      <c r="E69" s="710"/>
      <c r="F69" s="711"/>
      <c r="G69" s="723"/>
      <c r="H69" s="712"/>
      <c r="I69" s="713"/>
      <c r="J69" s="714"/>
      <c r="K69" s="715"/>
      <c r="L69" s="695" t="s">
        <v>46</v>
      </c>
      <c r="M69" s="789"/>
      <c r="N69" s="502" t="str">
        <f t="shared" si="20"/>
        <v/>
      </c>
      <c r="O69" s="689" t="str">
        <f>IF(I69="kR"," ",IF(I69&gt;0,VLOOKUP(K69,'Los1 Berechnung Sonderreinigung'!$C$7:$H$18,2,FALSE)," "))</f>
        <v xml:space="preserve"> </v>
      </c>
      <c r="P69" s="503" t="str">
        <f t="shared" si="16"/>
        <v/>
      </c>
      <c r="Q69" s="503" t="str">
        <f t="shared" si="21"/>
        <v/>
      </c>
      <c r="R69" s="502" t="str">
        <f t="shared" si="17"/>
        <v/>
      </c>
      <c r="S69" s="690" t="str">
        <f>IF(I69=0," ",IF(I69="kR"," ",IF(L69="wt",VLOOKUP(K69,'Los1 Berechnung Sonderreinigung'!$C$7:$H$18,4,FALSE),IF(L69="nB",VLOOKUP(K69,'Los1 Berechnung Sonderreinigung'!$C$7:$H$18,4,FALSE),IF(L69="SoF",VLOOKUP(K69,'Los1 Berechnung Sonderreinigung'!$C$7:$H$18,5,FALSE)," ")))))</f>
        <v xml:space="preserve"> </v>
      </c>
      <c r="T69" s="502" t="str">
        <f t="shared" si="18"/>
        <v xml:space="preserve"> </v>
      </c>
      <c r="U69" s="502" t="str">
        <f t="shared" si="22"/>
        <v/>
      </c>
      <c r="V69" s="504" t="str">
        <f t="shared" si="19"/>
        <v xml:space="preserve"> </v>
      </c>
      <c r="W69" s="554"/>
      <c r="X69" s="599" t="s">
        <v>71</v>
      </c>
      <c r="Y69" s="1"/>
      <c r="AA69" s="27">
        <f t="shared" si="23"/>
        <v>0</v>
      </c>
      <c r="AB69" s="27">
        <f t="shared" si="24"/>
        <v>0</v>
      </c>
      <c r="AK69" s="38"/>
    </row>
    <row r="70" spans="2:37" s="27" customFormat="1" ht="11.25" hidden="1" customHeight="1" x14ac:dyDescent="0.15">
      <c r="B70" s="722">
        <f t="shared" si="1"/>
        <v>60</v>
      </c>
      <c r="C70" s="708"/>
      <c r="D70" s="709"/>
      <c r="E70" s="710"/>
      <c r="F70" s="711"/>
      <c r="G70" s="723"/>
      <c r="H70" s="712"/>
      <c r="I70" s="713"/>
      <c r="J70" s="714"/>
      <c r="K70" s="715"/>
      <c r="L70" s="695" t="s">
        <v>46</v>
      </c>
      <c r="M70" s="789"/>
      <c r="N70" s="502" t="str">
        <f t="shared" si="20"/>
        <v/>
      </c>
      <c r="O70" s="689" t="str">
        <f>IF(I70="kR"," ",IF(I70&gt;0,VLOOKUP(K70,'Los1 Berechnung Sonderreinigung'!$C$7:$H$18,2,FALSE)," "))</f>
        <v xml:space="preserve"> </v>
      </c>
      <c r="P70" s="503" t="str">
        <f t="shared" si="16"/>
        <v/>
      </c>
      <c r="Q70" s="503" t="str">
        <f t="shared" si="21"/>
        <v/>
      </c>
      <c r="R70" s="502" t="str">
        <f t="shared" si="17"/>
        <v/>
      </c>
      <c r="S70" s="690" t="str">
        <f>IF(I70=0," ",IF(I70="kR"," ",IF(L70="wt",VLOOKUP(K70,'Los1 Berechnung Sonderreinigung'!$C$7:$H$18,4,FALSE),IF(L70="nB",VLOOKUP(K70,'Los1 Berechnung Sonderreinigung'!$C$7:$H$18,4,FALSE),IF(L70="SoF",VLOOKUP(K70,'Los1 Berechnung Sonderreinigung'!$C$7:$H$18,5,FALSE)," ")))))</f>
        <v xml:space="preserve"> </v>
      </c>
      <c r="T70" s="502" t="str">
        <f t="shared" si="18"/>
        <v xml:space="preserve"> </v>
      </c>
      <c r="U70" s="502" t="str">
        <f t="shared" si="22"/>
        <v/>
      </c>
      <c r="V70" s="504" t="str">
        <f t="shared" si="19"/>
        <v xml:space="preserve"> </v>
      </c>
      <c r="W70" s="554"/>
      <c r="X70" s="599" t="s">
        <v>71</v>
      </c>
      <c r="Y70" s="1"/>
      <c r="AA70" s="27">
        <f t="shared" si="23"/>
        <v>0</v>
      </c>
      <c r="AB70" s="27">
        <f t="shared" si="24"/>
        <v>0</v>
      </c>
      <c r="AK70" s="38"/>
    </row>
    <row r="71" spans="2:37" s="27" customFormat="1" ht="11.25" hidden="1" customHeight="1" x14ac:dyDescent="0.15">
      <c r="B71" s="722">
        <f t="shared" si="1"/>
        <v>61</v>
      </c>
      <c r="C71" s="708"/>
      <c r="D71" s="709"/>
      <c r="E71" s="710"/>
      <c r="F71" s="711"/>
      <c r="G71" s="723"/>
      <c r="H71" s="712"/>
      <c r="I71" s="713"/>
      <c r="J71" s="714"/>
      <c r="K71" s="715"/>
      <c r="L71" s="695" t="s">
        <v>46</v>
      </c>
      <c r="M71" s="789"/>
      <c r="N71" s="502" t="str">
        <f t="shared" si="20"/>
        <v/>
      </c>
      <c r="O71" s="689" t="str">
        <f>IF(I71="kR"," ",IF(I71&gt;0,VLOOKUP(K71,'Los1 Berechnung Sonderreinigung'!$C$7:$H$18,2,FALSE)," "))</f>
        <v xml:space="preserve"> </v>
      </c>
      <c r="P71" s="503" t="str">
        <f t="shared" si="16"/>
        <v/>
      </c>
      <c r="Q71" s="503" t="str">
        <f t="shared" si="21"/>
        <v/>
      </c>
      <c r="R71" s="502" t="str">
        <f t="shared" si="17"/>
        <v/>
      </c>
      <c r="S71" s="690" t="str">
        <f>IF(I71=0," ",IF(I71="kR"," ",IF(L71="wt",VLOOKUP(K71,'Los1 Berechnung Sonderreinigung'!$C$7:$H$18,4,FALSE),IF(L71="nB",VLOOKUP(K71,'Los1 Berechnung Sonderreinigung'!$C$7:$H$18,4,FALSE),IF(L71="SoF",VLOOKUP(K71,'Los1 Berechnung Sonderreinigung'!$C$7:$H$18,5,FALSE)," ")))))</f>
        <v xml:space="preserve"> </v>
      </c>
      <c r="T71" s="502" t="str">
        <f t="shared" si="18"/>
        <v xml:space="preserve"> </v>
      </c>
      <c r="U71" s="502" t="str">
        <f t="shared" si="22"/>
        <v/>
      </c>
      <c r="V71" s="504" t="str">
        <f t="shared" si="19"/>
        <v xml:space="preserve"> </v>
      </c>
      <c r="W71" s="554"/>
      <c r="X71" s="599" t="s">
        <v>71</v>
      </c>
      <c r="Y71" s="1"/>
      <c r="AA71" s="27">
        <f t="shared" si="23"/>
        <v>0</v>
      </c>
      <c r="AB71" s="27">
        <f t="shared" si="24"/>
        <v>0</v>
      </c>
      <c r="AK71" s="38"/>
    </row>
    <row r="72" spans="2:37" s="27" customFormat="1" ht="11.25" hidden="1" customHeight="1" x14ac:dyDescent="0.15">
      <c r="B72" s="722">
        <f t="shared" si="1"/>
        <v>62</v>
      </c>
      <c r="C72" s="708"/>
      <c r="D72" s="709"/>
      <c r="E72" s="710"/>
      <c r="F72" s="711"/>
      <c r="G72" s="723"/>
      <c r="H72" s="712"/>
      <c r="I72" s="713"/>
      <c r="J72" s="714"/>
      <c r="K72" s="715"/>
      <c r="L72" s="695" t="s">
        <v>46</v>
      </c>
      <c r="M72" s="789"/>
      <c r="N72" s="502" t="str">
        <f t="shared" si="20"/>
        <v/>
      </c>
      <c r="O72" s="689" t="str">
        <f>IF(I72="kR"," ",IF(I72&gt;0,VLOOKUP(K72,'Los1 Berechnung Sonderreinigung'!$C$7:$H$18,2,FALSE)," "))</f>
        <v xml:space="preserve"> </v>
      </c>
      <c r="P72" s="503" t="str">
        <f t="shared" si="16"/>
        <v/>
      </c>
      <c r="Q72" s="503" t="str">
        <f t="shared" si="21"/>
        <v/>
      </c>
      <c r="R72" s="502" t="str">
        <f t="shared" si="17"/>
        <v/>
      </c>
      <c r="S72" s="690" t="str">
        <f>IF(I72=0," ",IF(I72="kR"," ",IF(L72="wt",VLOOKUP(K72,'Los1 Berechnung Sonderreinigung'!$C$7:$H$18,4,FALSE),IF(L72="nB",VLOOKUP(K72,'Los1 Berechnung Sonderreinigung'!$C$7:$H$18,4,FALSE),IF(L72="SoF",VLOOKUP(K72,'Los1 Berechnung Sonderreinigung'!$C$7:$H$18,5,FALSE)," ")))))</f>
        <v xml:space="preserve"> </v>
      </c>
      <c r="T72" s="502" t="str">
        <f t="shared" si="18"/>
        <v xml:space="preserve"> </v>
      </c>
      <c r="U72" s="502" t="str">
        <f t="shared" si="22"/>
        <v/>
      </c>
      <c r="V72" s="504" t="str">
        <f t="shared" si="19"/>
        <v xml:space="preserve"> </v>
      </c>
      <c r="W72" s="554"/>
      <c r="X72" s="599" t="s">
        <v>71</v>
      </c>
      <c r="Y72" s="1"/>
      <c r="AA72" s="27">
        <f t="shared" si="23"/>
        <v>0</v>
      </c>
      <c r="AB72" s="27">
        <f t="shared" si="24"/>
        <v>0</v>
      </c>
      <c r="AK72" s="38"/>
    </row>
    <row r="73" spans="2:37" s="27" customFormat="1" ht="11.25" hidden="1" customHeight="1" x14ac:dyDescent="0.15">
      <c r="B73" s="722">
        <f t="shared" si="1"/>
        <v>63</v>
      </c>
      <c r="C73" s="708"/>
      <c r="D73" s="709"/>
      <c r="E73" s="710"/>
      <c r="F73" s="711"/>
      <c r="G73" s="723"/>
      <c r="H73" s="712"/>
      <c r="I73" s="713"/>
      <c r="J73" s="714"/>
      <c r="K73" s="715"/>
      <c r="L73" s="695" t="s">
        <v>46</v>
      </c>
      <c r="M73" s="789"/>
      <c r="N73" s="502" t="str">
        <f t="shared" si="20"/>
        <v/>
      </c>
      <c r="O73" s="689" t="str">
        <f>IF(I73="kR"," ",IF(I73&gt;0,VLOOKUP(K73,'Los1 Berechnung Sonderreinigung'!$C$7:$H$18,2,FALSE)," "))</f>
        <v xml:space="preserve"> </v>
      </c>
      <c r="P73" s="503" t="str">
        <f t="shared" si="16"/>
        <v/>
      </c>
      <c r="Q73" s="503" t="str">
        <f t="shared" si="21"/>
        <v/>
      </c>
      <c r="R73" s="502" t="str">
        <f t="shared" si="17"/>
        <v/>
      </c>
      <c r="S73" s="690" t="str">
        <f>IF(I73=0," ",IF(I73="kR"," ",IF(L73="wt",VLOOKUP(K73,'Los1 Berechnung Sonderreinigung'!$C$7:$H$18,4,FALSE),IF(L73="nB",VLOOKUP(K73,'Los1 Berechnung Sonderreinigung'!$C$7:$H$18,4,FALSE),IF(L73="SoF",VLOOKUP(K73,'Los1 Berechnung Sonderreinigung'!$C$7:$H$18,5,FALSE)," ")))))</f>
        <v xml:space="preserve"> </v>
      </c>
      <c r="T73" s="502" t="str">
        <f t="shared" si="18"/>
        <v xml:space="preserve"> </v>
      </c>
      <c r="U73" s="502" t="str">
        <f t="shared" si="22"/>
        <v/>
      </c>
      <c r="V73" s="504" t="str">
        <f t="shared" si="19"/>
        <v xml:space="preserve"> </v>
      </c>
      <c r="W73" s="554"/>
      <c r="X73" s="599" t="s">
        <v>71</v>
      </c>
      <c r="Y73" s="1"/>
      <c r="AA73" s="27">
        <f t="shared" si="23"/>
        <v>0</v>
      </c>
      <c r="AB73" s="27">
        <f t="shared" si="24"/>
        <v>0</v>
      </c>
      <c r="AK73" s="38"/>
    </row>
    <row r="74" spans="2:37" s="27" customFormat="1" ht="11.25" hidden="1" customHeight="1" x14ac:dyDescent="0.15">
      <c r="B74" s="722">
        <f t="shared" si="1"/>
        <v>64</v>
      </c>
      <c r="C74" s="708"/>
      <c r="D74" s="709"/>
      <c r="E74" s="710"/>
      <c r="F74" s="711"/>
      <c r="G74" s="723"/>
      <c r="H74" s="712"/>
      <c r="I74" s="713"/>
      <c r="J74" s="714"/>
      <c r="K74" s="715"/>
      <c r="L74" s="695" t="s">
        <v>46</v>
      </c>
      <c r="M74" s="789"/>
      <c r="N74" s="502" t="str">
        <f t="shared" si="20"/>
        <v/>
      </c>
      <c r="O74" s="689" t="str">
        <f>IF(I74="kR"," ",IF(I74&gt;0,VLOOKUP(K74,'Los1 Berechnung Sonderreinigung'!$C$7:$H$18,2,FALSE)," "))</f>
        <v xml:space="preserve"> </v>
      </c>
      <c r="P74" s="503" t="str">
        <f t="shared" si="16"/>
        <v/>
      </c>
      <c r="Q74" s="503" t="str">
        <f t="shared" si="21"/>
        <v/>
      </c>
      <c r="R74" s="502" t="str">
        <f t="shared" si="17"/>
        <v/>
      </c>
      <c r="S74" s="690" t="str">
        <f>IF(I74=0," ",IF(I74="kR"," ",IF(L74="wt",VLOOKUP(K74,'Los1 Berechnung Sonderreinigung'!$C$7:$H$18,4,FALSE),IF(L74="nB",VLOOKUP(K74,'Los1 Berechnung Sonderreinigung'!$C$7:$H$18,4,FALSE),IF(L74="SoF",VLOOKUP(K74,'Los1 Berechnung Sonderreinigung'!$C$7:$H$18,5,FALSE)," ")))))</f>
        <v xml:space="preserve"> </v>
      </c>
      <c r="T74" s="502" t="str">
        <f t="shared" si="18"/>
        <v xml:space="preserve"> </v>
      </c>
      <c r="U74" s="502" t="str">
        <f t="shared" si="22"/>
        <v/>
      </c>
      <c r="V74" s="504" t="str">
        <f t="shared" si="19"/>
        <v xml:space="preserve"> </v>
      </c>
      <c r="W74" s="554"/>
      <c r="X74" s="599" t="s">
        <v>71</v>
      </c>
      <c r="Y74" s="1"/>
      <c r="AA74" s="27">
        <f t="shared" si="23"/>
        <v>0</v>
      </c>
      <c r="AB74" s="27">
        <f t="shared" si="24"/>
        <v>0</v>
      </c>
      <c r="AK74" s="38"/>
    </row>
    <row r="75" spans="2:37" s="27" customFormat="1" ht="11.25" hidden="1" customHeight="1" x14ac:dyDescent="0.15">
      <c r="B75" s="722">
        <f t="shared" si="1"/>
        <v>65</v>
      </c>
      <c r="C75" s="708"/>
      <c r="D75" s="709"/>
      <c r="E75" s="710"/>
      <c r="F75" s="711"/>
      <c r="G75" s="723"/>
      <c r="H75" s="712"/>
      <c r="I75" s="713"/>
      <c r="J75" s="714"/>
      <c r="K75" s="715"/>
      <c r="L75" s="695" t="s">
        <v>46</v>
      </c>
      <c r="M75" s="789"/>
      <c r="N75" s="502" t="str">
        <f t="shared" si="20"/>
        <v/>
      </c>
      <c r="O75" s="689" t="str">
        <f>IF(I75="kR"," ",IF(I75&gt;0,VLOOKUP(K75,'Los1 Berechnung Sonderreinigung'!$C$7:$H$18,2,FALSE)," "))</f>
        <v xml:space="preserve"> </v>
      </c>
      <c r="P75" s="503" t="str">
        <f t="shared" si="16"/>
        <v/>
      </c>
      <c r="Q75" s="503" t="str">
        <f t="shared" si="21"/>
        <v/>
      </c>
      <c r="R75" s="502" t="str">
        <f t="shared" si="17"/>
        <v/>
      </c>
      <c r="S75" s="690" t="str">
        <f>IF(I75=0," ",IF(I75="kR"," ",IF(L75="wt",VLOOKUP(K75,'Los1 Berechnung Sonderreinigung'!$C$7:$H$18,4,FALSE),IF(L75="nB",VLOOKUP(K75,'Los1 Berechnung Sonderreinigung'!$C$7:$H$18,4,FALSE),IF(L75="SoF",VLOOKUP(K75,'Los1 Berechnung Sonderreinigung'!$C$7:$H$18,5,FALSE)," ")))))</f>
        <v xml:space="preserve"> </v>
      </c>
      <c r="T75" s="502" t="str">
        <f t="shared" si="18"/>
        <v xml:space="preserve"> </v>
      </c>
      <c r="U75" s="502" t="str">
        <f t="shared" si="22"/>
        <v/>
      </c>
      <c r="V75" s="504" t="str">
        <f t="shared" si="19"/>
        <v xml:space="preserve"> </v>
      </c>
      <c r="W75" s="554"/>
      <c r="X75" s="599" t="s">
        <v>71</v>
      </c>
      <c r="Y75" s="1"/>
      <c r="AA75" s="27">
        <f t="shared" si="23"/>
        <v>0</v>
      </c>
      <c r="AB75" s="27">
        <f t="shared" si="24"/>
        <v>0</v>
      </c>
      <c r="AK75" s="38"/>
    </row>
    <row r="76" spans="2:37" s="27" customFormat="1" ht="11.25" hidden="1" customHeight="1" x14ac:dyDescent="0.15">
      <c r="B76" s="722">
        <f t="shared" si="1"/>
        <v>66</v>
      </c>
      <c r="C76" s="708"/>
      <c r="D76" s="709"/>
      <c r="E76" s="710"/>
      <c r="F76" s="711"/>
      <c r="G76" s="723"/>
      <c r="H76" s="712"/>
      <c r="I76" s="713"/>
      <c r="J76" s="714"/>
      <c r="K76" s="715"/>
      <c r="L76" s="695" t="s">
        <v>46</v>
      </c>
      <c r="M76" s="789"/>
      <c r="N76" s="502" t="str">
        <f t="shared" si="20"/>
        <v/>
      </c>
      <c r="O76" s="689" t="str">
        <f>IF(I76="kR"," ",IF(I76&gt;0,VLOOKUP(K76,'Los1 Berechnung Sonderreinigung'!$C$7:$H$18,2,FALSE)," "))</f>
        <v xml:space="preserve"> </v>
      </c>
      <c r="P76" s="503" t="str">
        <f t="shared" si="16"/>
        <v/>
      </c>
      <c r="Q76" s="503" t="str">
        <f t="shared" si="21"/>
        <v/>
      </c>
      <c r="R76" s="502" t="str">
        <f t="shared" si="17"/>
        <v/>
      </c>
      <c r="S76" s="690" t="str">
        <f>IF(I76=0," ",IF(I76="kR"," ",IF(L76="wt",VLOOKUP(K76,'Los1 Berechnung Sonderreinigung'!$C$7:$H$18,4,FALSE),IF(L76="nB",VLOOKUP(K76,'Los1 Berechnung Sonderreinigung'!$C$7:$H$18,4,FALSE),IF(L76="SoF",VLOOKUP(K76,'Los1 Berechnung Sonderreinigung'!$C$7:$H$18,5,FALSE)," ")))))</f>
        <v xml:space="preserve"> </v>
      </c>
      <c r="T76" s="502" t="str">
        <f t="shared" si="18"/>
        <v xml:space="preserve"> </v>
      </c>
      <c r="U76" s="502" t="str">
        <f t="shared" si="22"/>
        <v/>
      </c>
      <c r="V76" s="504" t="str">
        <f t="shared" si="19"/>
        <v xml:space="preserve"> </v>
      </c>
      <c r="W76" s="554"/>
      <c r="X76" s="599" t="s">
        <v>71</v>
      </c>
      <c r="Y76" s="1"/>
      <c r="AA76" s="27">
        <f t="shared" si="23"/>
        <v>0</v>
      </c>
      <c r="AB76" s="27">
        <f t="shared" si="24"/>
        <v>0</v>
      </c>
      <c r="AK76" s="38"/>
    </row>
    <row r="77" spans="2:37" s="27" customFormat="1" ht="11.25" hidden="1" customHeight="1" x14ac:dyDescent="0.15">
      <c r="B77" s="722">
        <f t="shared" si="1"/>
        <v>67</v>
      </c>
      <c r="C77" s="708"/>
      <c r="D77" s="709"/>
      <c r="E77" s="710"/>
      <c r="F77" s="711"/>
      <c r="G77" s="723"/>
      <c r="H77" s="712"/>
      <c r="I77" s="713"/>
      <c r="J77" s="714"/>
      <c r="K77" s="715"/>
      <c r="L77" s="695" t="s">
        <v>46</v>
      </c>
      <c r="M77" s="789"/>
      <c r="N77" s="502" t="str">
        <f t="shared" si="20"/>
        <v/>
      </c>
      <c r="O77" s="689" t="str">
        <f>IF(I77="kR"," ",IF(I77&gt;0,VLOOKUP(K77,'Los1 Berechnung Sonderreinigung'!$C$7:$H$18,2,FALSE)," "))</f>
        <v xml:space="preserve"> </v>
      </c>
      <c r="P77" s="503" t="str">
        <f t="shared" si="16"/>
        <v/>
      </c>
      <c r="Q77" s="503" t="str">
        <f t="shared" si="21"/>
        <v/>
      </c>
      <c r="R77" s="502" t="str">
        <f t="shared" si="17"/>
        <v/>
      </c>
      <c r="S77" s="690" t="str">
        <f>IF(I77=0," ",IF(I77="kR"," ",IF(L77="wt",VLOOKUP(K77,'Los1 Berechnung Sonderreinigung'!$C$7:$H$18,4,FALSE),IF(L77="nB",VLOOKUP(K77,'Los1 Berechnung Sonderreinigung'!$C$7:$H$18,4,FALSE),IF(L77="SoF",VLOOKUP(K77,'Los1 Berechnung Sonderreinigung'!$C$7:$H$18,5,FALSE)," ")))))</f>
        <v xml:space="preserve"> </v>
      </c>
      <c r="T77" s="502" t="str">
        <f t="shared" si="18"/>
        <v xml:space="preserve"> </v>
      </c>
      <c r="U77" s="502" t="str">
        <f t="shared" si="22"/>
        <v/>
      </c>
      <c r="V77" s="504" t="str">
        <f t="shared" si="19"/>
        <v xml:space="preserve"> </v>
      </c>
      <c r="W77" s="554"/>
      <c r="X77" s="599" t="s">
        <v>71</v>
      </c>
      <c r="Y77" s="1"/>
      <c r="AA77" s="27">
        <f t="shared" si="23"/>
        <v>0</v>
      </c>
      <c r="AB77" s="27">
        <f t="shared" si="24"/>
        <v>0</v>
      </c>
      <c r="AK77" s="38"/>
    </row>
    <row r="78" spans="2:37" s="27" customFormat="1" ht="11.25" hidden="1" customHeight="1" x14ac:dyDescent="0.15">
      <c r="B78" s="722">
        <f t="shared" ref="B78:B95" si="25">SUM(B77+1)</f>
        <v>68</v>
      </c>
      <c r="C78" s="708"/>
      <c r="D78" s="709"/>
      <c r="E78" s="710"/>
      <c r="F78" s="711"/>
      <c r="G78" s="723"/>
      <c r="H78" s="712"/>
      <c r="I78" s="713"/>
      <c r="J78" s="714"/>
      <c r="K78" s="715"/>
      <c r="L78" s="695" t="s">
        <v>46</v>
      </c>
      <c r="M78" s="789"/>
      <c r="N78" s="502" t="str">
        <f t="shared" si="20"/>
        <v/>
      </c>
      <c r="O78" s="689" t="str">
        <f>IF(I78="kR"," ",IF(I78&gt;0,VLOOKUP(K78,'Los1 Berechnung Sonderreinigung'!$C$7:$H$18,2,FALSE)," "))</f>
        <v xml:space="preserve"> </v>
      </c>
      <c r="P78" s="503" t="str">
        <f t="shared" si="16"/>
        <v/>
      </c>
      <c r="Q78" s="503" t="str">
        <f t="shared" si="21"/>
        <v/>
      </c>
      <c r="R78" s="502" t="str">
        <f t="shared" si="17"/>
        <v/>
      </c>
      <c r="S78" s="690" t="str">
        <f>IF(I78=0," ",IF(I78="kR"," ",IF(L78="wt",VLOOKUP(K78,'Los1 Berechnung Sonderreinigung'!$C$7:$H$18,4,FALSE),IF(L78="nB",VLOOKUP(K78,'Los1 Berechnung Sonderreinigung'!$C$7:$H$18,4,FALSE),IF(L78="SoF",VLOOKUP(K78,'Los1 Berechnung Sonderreinigung'!$C$7:$H$18,5,FALSE)," ")))))</f>
        <v xml:space="preserve"> </v>
      </c>
      <c r="T78" s="502" t="str">
        <f t="shared" si="18"/>
        <v xml:space="preserve"> </v>
      </c>
      <c r="U78" s="502" t="str">
        <f t="shared" si="22"/>
        <v/>
      </c>
      <c r="V78" s="504" t="str">
        <f t="shared" si="19"/>
        <v xml:space="preserve"> </v>
      </c>
      <c r="W78" s="554"/>
      <c r="X78" s="599" t="s">
        <v>71</v>
      </c>
      <c r="Y78" s="1"/>
      <c r="AA78" s="27">
        <f t="shared" si="23"/>
        <v>0</v>
      </c>
      <c r="AB78" s="27">
        <f t="shared" si="24"/>
        <v>0</v>
      </c>
      <c r="AK78" s="38"/>
    </row>
    <row r="79" spans="2:37" s="27" customFormat="1" ht="11.25" hidden="1" customHeight="1" x14ac:dyDescent="0.15">
      <c r="B79" s="722">
        <f t="shared" si="25"/>
        <v>69</v>
      </c>
      <c r="C79" s="708"/>
      <c r="D79" s="709"/>
      <c r="E79" s="710"/>
      <c r="F79" s="711"/>
      <c r="G79" s="723"/>
      <c r="H79" s="712"/>
      <c r="I79" s="713"/>
      <c r="J79" s="714"/>
      <c r="K79" s="715"/>
      <c r="L79" s="695" t="s">
        <v>46</v>
      </c>
      <c r="M79" s="789"/>
      <c r="N79" s="502" t="str">
        <f t="shared" si="20"/>
        <v/>
      </c>
      <c r="O79" s="689" t="str">
        <f>IF(I79="kR"," ",IF(I79&gt;0,VLOOKUP(K79,'Los1 Berechnung Sonderreinigung'!$C$7:$H$18,2,FALSE)," "))</f>
        <v xml:space="preserve"> </v>
      </c>
      <c r="P79" s="503" t="str">
        <f t="shared" si="16"/>
        <v/>
      </c>
      <c r="Q79" s="503" t="str">
        <f t="shared" si="21"/>
        <v/>
      </c>
      <c r="R79" s="502" t="str">
        <f t="shared" si="17"/>
        <v/>
      </c>
      <c r="S79" s="690" t="str">
        <f>IF(I79=0," ",IF(I79="kR"," ",IF(L79="wt",VLOOKUP(K79,'Los1 Berechnung Sonderreinigung'!$C$7:$H$18,4,FALSE),IF(L79="nB",VLOOKUP(K79,'Los1 Berechnung Sonderreinigung'!$C$7:$H$18,4,FALSE),IF(L79="SoF",VLOOKUP(K79,'Los1 Berechnung Sonderreinigung'!$C$7:$H$18,5,FALSE)," ")))))</f>
        <v xml:space="preserve"> </v>
      </c>
      <c r="T79" s="502" t="str">
        <f t="shared" si="18"/>
        <v xml:space="preserve"> </v>
      </c>
      <c r="U79" s="502" t="str">
        <f t="shared" si="22"/>
        <v/>
      </c>
      <c r="V79" s="504" t="str">
        <f t="shared" si="19"/>
        <v xml:space="preserve"> </v>
      </c>
      <c r="W79" s="554"/>
      <c r="X79" s="599" t="s">
        <v>71</v>
      </c>
      <c r="Y79" s="1"/>
      <c r="AA79" s="27">
        <f t="shared" si="23"/>
        <v>0</v>
      </c>
      <c r="AB79" s="27">
        <f t="shared" si="24"/>
        <v>0</v>
      </c>
      <c r="AK79" s="38"/>
    </row>
    <row r="80" spans="2:37" s="27" customFormat="1" ht="11.25" hidden="1" customHeight="1" x14ac:dyDescent="0.15">
      <c r="B80" s="722">
        <f t="shared" si="25"/>
        <v>70</v>
      </c>
      <c r="C80" s="708"/>
      <c r="D80" s="709"/>
      <c r="E80" s="710"/>
      <c r="F80" s="711"/>
      <c r="G80" s="723"/>
      <c r="H80" s="712"/>
      <c r="I80" s="713"/>
      <c r="J80" s="714"/>
      <c r="K80" s="715"/>
      <c r="L80" s="695" t="s">
        <v>46</v>
      </c>
      <c r="M80" s="789"/>
      <c r="N80" s="502" t="str">
        <f t="shared" si="20"/>
        <v/>
      </c>
      <c r="O80" s="689" t="str">
        <f>IF(I80="kR"," ",IF(I80&gt;0,VLOOKUP(K80,'Los1 Berechnung Sonderreinigung'!$C$7:$H$18,2,FALSE)," "))</f>
        <v xml:space="preserve"> </v>
      </c>
      <c r="P80" s="503" t="str">
        <f t="shared" si="16"/>
        <v/>
      </c>
      <c r="Q80" s="503" t="str">
        <f t="shared" si="21"/>
        <v/>
      </c>
      <c r="R80" s="502" t="str">
        <f t="shared" si="17"/>
        <v/>
      </c>
      <c r="S80" s="690" t="str">
        <f>IF(I80=0," ",IF(I80="kR"," ",IF(L80="wt",VLOOKUP(K80,'Los1 Berechnung Sonderreinigung'!$C$7:$H$18,4,FALSE),IF(L80="nB",VLOOKUP(K80,'Los1 Berechnung Sonderreinigung'!$C$7:$H$18,4,FALSE),IF(L80="SoF",VLOOKUP(K80,'Los1 Berechnung Sonderreinigung'!$C$7:$H$18,5,FALSE)," ")))))</f>
        <v xml:space="preserve"> </v>
      </c>
      <c r="T80" s="502" t="str">
        <f t="shared" si="18"/>
        <v xml:space="preserve"> </v>
      </c>
      <c r="U80" s="502" t="str">
        <f t="shared" si="22"/>
        <v/>
      </c>
      <c r="V80" s="504" t="str">
        <f t="shared" si="19"/>
        <v xml:space="preserve"> </v>
      </c>
      <c r="W80" s="554"/>
      <c r="X80" s="599" t="s">
        <v>71</v>
      </c>
      <c r="Y80" s="1"/>
      <c r="AA80" s="27">
        <f t="shared" si="23"/>
        <v>0</v>
      </c>
      <c r="AB80" s="27">
        <f t="shared" si="24"/>
        <v>0</v>
      </c>
      <c r="AK80" s="38"/>
    </row>
    <row r="81" spans="2:37" s="27" customFormat="1" ht="11.25" hidden="1" customHeight="1" x14ac:dyDescent="0.15">
      <c r="B81" s="722">
        <f t="shared" si="25"/>
        <v>71</v>
      </c>
      <c r="C81" s="708"/>
      <c r="D81" s="709"/>
      <c r="E81" s="710"/>
      <c r="F81" s="711"/>
      <c r="G81" s="723"/>
      <c r="H81" s="712"/>
      <c r="I81" s="713"/>
      <c r="J81" s="714"/>
      <c r="K81" s="715"/>
      <c r="L81" s="695" t="s">
        <v>46</v>
      </c>
      <c r="M81" s="789"/>
      <c r="N81" s="502" t="str">
        <f t="shared" si="20"/>
        <v/>
      </c>
      <c r="O81" s="689" t="str">
        <f>IF(I81="kR"," ",IF(I81&gt;0,VLOOKUP(K81,'Los1 Berechnung Sonderreinigung'!$C$7:$H$18,2,FALSE)," "))</f>
        <v xml:space="preserve"> </v>
      </c>
      <c r="P81" s="503" t="str">
        <f t="shared" si="16"/>
        <v/>
      </c>
      <c r="Q81" s="503" t="str">
        <f t="shared" si="21"/>
        <v/>
      </c>
      <c r="R81" s="502" t="str">
        <f t="shared" si="17"/>
        <v/>
      </c>
      <c r="S81" s="690" t="str">
        <f>IF(I81=0," ",IF(I81="kR"," ",IF(L81="wt",VLOOKUP(K81,'Los1 Berechnung Sonderreinigung'!$C$7:$H$18,4,FALSE),IF(L81="nB",VLOOKUP(K81,'Los1 Berechnung Sonderreinigung'!$C$7:$H$18,4,FALSE),IF(L81="SoF",VLOOKUP(K81,'Los1 Berechnung Sonderreinigung'!$C$7:$H$18,5,FALSE)," ")))))</f>
        <v xml:space="preserve"> </v>
      </c>
      <c r="T81" s="502" t="str">
        <f t="shared" si="18"/>
        <v xml:space="preserve"> </v>
      </c>
      <c r="U81" s="502" t="str">
        <f t="shared" si="22"/>
        <v/>
      </c>
      <c r="V81" s="504" t="str">
        <f t="shared" si="19"/>
        <v xml:space="preserve"> </v>
      </c>
      <c r="W81" s="554"/>
      <c r="X81" s="599" t="s">
        <v>71</v>
      </c>
      <c r="Y81" s="1"/>
      <c r="AA81" s="27">
        <f t="shared" si="23"/>
        <v>0</v>
      </c>
      <c r="AB81" s="27">
        <f t="shared" si="24"/>
        <v>0</v>
      </c>
      <c r="AK81" s="38"/>
    </row>
    <row r="82" spans="2:37" s="27" customFormat="1" ht="11.25" hidden="1" customHeight="1" x14ac:dyDescent="0.15">
      <c r="B82" s="722">
        <f t="shared" si="25"/>
        <v>72</v>
      </c>
      <c r="C82" s="708"/>
      <c r="D82" s="709"/>
      <c r="E82" s="710"/>
      <c r="F82" s="711"/>
      <c r="G82" s="723"/>
      <c r="H82" s="712"/>
      <c r="I82" s="713"/>
      <c r="J82" s="714"/>
      <c r="K82" s="715"/>
      <c r="L82" s="695" t="s">
        <v>46</v>
      </c>
      <c r="M82" s="789"/>
      <c r="N82" s="502" t="str">
        <f t="shared" si="20"/>
        <v/>
      </c>
      <c r="O82" s="689" t="str">
        <f>IF(I82="kR"," ",IF(I82&gt;0,VLOOKUP(K82,'Los1 Berechnung Sonderreinigung'!$C$7:$H$18,2,FALSE)," "))</f>
        <v xml:space="preserve"> </v>
      </c>
      <c r="P82" s="503" t="str">
        <f t="shared" si="16"/>
        <v/>
      </c>
      <c r="Q82" s="503" t="str">
        <f t="shared" si="21"/>
        <v/>
      </c>
      <c r="R82" s="502" t="str">
        <f t="shared" si="17"/>
        <v/>
      </c>
      <c r="S82" s="690" t="str">
        <f>IF(I82=0," ",IF(I82="kR"," ",IF(L82="wt",VLOOKUP(K82,'Los1 Berechnung Sonderreinigung'!$C$7:$H$18,4,FALSE),IF(L82="nB",VLOOKUP(K82,'Los1 Berechnung Sonderreinigung'!$C$7:$H$18,4,FALSE),IF(L82="SoF",VLOOKUP(K82,'Los1 Berechnung Sonderreinigung'!$C$7:$H$18,5,FALSE)," ")))))</f>
        <v xml:space="preserve"> </v>
      </c>
      <c r="T82" s="502" t="str">
        <f t="shared" si="18"/>
        <v xml:space="preserve"> </v>
      </c>
      <c r="U82" s="502" t="str">
        <f t="shared" si="22"/>
        <v/>
      </c>
      <c r="V82" s="504" t="str">
        <f t="shared" si="19"/>
        <v xml:space="preserve"> </v>
      </c>
      <c r="W82" s="554"/>
      <c r="X82" s="599" t="s">
        <v>71</v>
      </c>
      <c r="Y82" s="1"/>
      <c r="AA82" s="27">
        <f t="shared" si="23"/>
        <v>0</v>
      </c>
      <c r="AB82" s="27">
        <f t="shared" si="24"/>
        <v>0</v>
      </c>
      <c r="AK82" s="38"/>
    </row>
    <row r="83" spans="2:37" s="27" customFormat="1" ht="11.25" hidden="1" customHeight="1" x14ac:dyDescent="0.15">
      <c r="B83" s="722">
        <f t="shared" si="25"/>
        <v>73</v>
      </c>
      <c r="C83" s="708"/>
      <c r="D83" s="709"/>
      <c r="E83" s="710"/>
      <c r="F83" s="711"/>
      <c r="G83" s="723"/>
      <c r="H83" s="712"/>
      <c r="I83" s="713"/>
      <c r="J83" s="714"/>
      <c r="K83" s="715"/>
      <c r="L83" s="695" t="s">
        <v>46</v>
      </c>
      <c r="M83" s="789"/>
      <c r="N83" s="502" t="str">
        <f t="shared" si="20"/>
        <v/>
      </c>
      <c r="O83" s="689" t="str">
        <f>IF(I83="kR"," ",IF(I83&gt;0,VLOOKUP(K83,'Los1 Berechnung Sonderreinigung'!$C$7:$H$18,2,FALSE)," "))</f>
        <v xml:space="preserve"> </v>
      </c>
      <c r="P83" s="503" t="str">
        <f t="shared" si="16"/>
        <v/>
      </c>
      <c r="Q83" s="503" t="str">
        <f t="shared" si="21"/>
        <v/>
      </c>
      <c r="R83" s="502" t="str">
        <f t="shared" si="17"/>
        <v/>
      </c>
      <c r="S83" s="690" t="str">
        <f>IF(I83=0," ",IF(I83="kR"," ",IF(L83="wt",VLOOKUP(K83,'Los1 Berechnung Sonderreinigung'!$C$7:$H$18,4,FALSE),IF(L83="nB",VLOOKUP(K83,'Los1 Berechnung Sonderreinigung'!$C$7:$H$18,4,FALSE),IF(L83="SoF",VLOOKUP(K83,'Los1 Berechnung Sonderreinigung'!$C$7:$H$18,5,FALSE)," ")))))</f>
        <v xml:space="preserve"> </v>
      </c>
      <c r="T83" s="502" t="str">
        <f t="shared" si="18"/>
        <v xml:space="preserve"> </v>
      </c>
      <c r="U83" s="502" t="str">
        <f t="shared" si="22"/>
        <v/>
      </c>
      <c r="V83" s="504" t="str">
        <f t="shared" si="19"/>
        <v xml:space="preserve"> </v>
      </c>
      <c r="W83" s="554"/>
      <c r="X83" s="599" t="s">
        <v>71</v>
      </c>
      <c r="Y83" s="1"/>
      <c r="AA83" s="27">
        <f t="shared" si="23"/>
        <v>0</v>
      </c>
      <c r="AB83" s="27">
        <f t="shared" si="24"/>
        <v>0</v>
      </c>
      <c r="AK83" s="38"/>
    </row>
    <row r="84" spans="2:37" s="27" customFormat="1" ht="11.25" hidden="1" customHeight="1" x14ac:dyDescent="0.15">
      <c r="B84" s="722">
        <f t="shared" si="25"/>
        <v>74</v>
      </c>
      <c r="C84" s="708"/>
      <c r="D84" s="709"/>
      <c r="E84" s="710"/>
      <c r="F84" s="711"/>
      <c r="G84" s="723"/>
      <c r="H84" s="712"/>
      <c r="I84" s="713"/>
      <c r="J84" s="714"/>
      <c r="K84" s="715"/>
      <c r="L84" s="695" t="s">
        <v>46</v>
      </c>
      <c r="M84" s="789"/>
      <c r="N84" s="502" t="str">
        <f t="shared" si="20"/>
        <v/>
      </c>
      <c r="O84" s="689" t="str">
        <f>IF(I84="kR"," ",IF(I84&gt;0,VLOOKUP(K84,'Los1 Berechnung Sonderreinigung'!$C$7:$H$18,2,FALSE)," "))</f>
        <v xml:space="preserve"> </v>
      </c>
      <c r="P84" s="503" t="str">
        <f t="shared" si="16"/>
        <v/>
      </c>
      <c r="Q84" s="503" t="str">
        <f t="shared" si="21"/>
        <v/>
      </c>
      <c r="R84" s="502" t="str">
        <f t="shared" si="17"/>
        <v/>
      </c>
      <c r="S84" s="690" t="str">
        <f>IF(I84=0," ",IF(I84="kR"," ",IF(L84="wt",VLOOKUP(K84,'Los1 Berechnung Sonderreinigung'!$C$7:$H$18,4,FALSE),IF(L84="nB",VLOOKUP(K84,'Los1 Berechnung Sonderreinigung'!$C$7:$H$18,4,FALSE),IF(L84="SoF",VLOOKUP(K84,'Los1 Berechnung Sonderreinigung'!$C$7:$H$18,5,FALSE)," ")))))</f>
        <v xml:space="preserve"> </v>
      </c>
      <c r="T84" s="502" t="str">
        <f t="shared" si="18"/>
        <v xml:space="preserve"> </v>
      </c>
      <c r="U84" s="502" t="str">
        <f t="shared" si="22"/>
        <v/>
      </c>
      <c r="V84" s="504" t="str">
        <f t="shared" si="19"/>
        <v xml:space="preserve"> </v>
      </c>
      <c r="W84" s="554"/>
      <c r="X84" s="599" t="s">
        <v>71</v>
      </c>
      <c r="Y84" s="1"/>
      <c r="AA84" s="27">
        <f t="shared" si="23"/>
        <v>0</v>
      </c>
      <c r="AB84" s="27">
        <f t="shared" si="24"/>
        <v>0</v>
      </c>
      <c r="AK84" s="38"/>
    </row>
    <row r="85" spans="2:37" s="27" customFormat="1" ht="11.25" hidden="1" customHeight="1" x14ac:dyDescent="0.15">
      <c r="B85" s="722">
        <f t="shared" si="25"/>
        <v>75</v>
      </c>
      <c r="C85" s="708"/>
      <c r="D85" s="709"/>
      <c r="E85" s="710"/>
      <c r="F85" s="711"/>
      <c r="G85" s="723"/>
      <c r="H85" s="712"/>
      <c r="I85" s="713"/>
      <c r="J85" s="714"/>
      <c r="K85" s="715"/>
      <c r="L85" s="695" t="s">
        <v>46</v>
      </c>
      <c r="M85" s="789"/>
      <c r="N85" s="502" t="str">
        <f t="shared" si="20"/>
        <v/>
      </c>
      <c r="O85" s="689" t="str">
        <f>IF(I85="kR"," ",IF(I85&gt;0,VLOOKUP(K85,'Los1 Berechnung Sonderreinigung'!$C$7:$H$18,2,FALSE)," "))</f>
        <v xml:space="preserve"> </v>
      </c>
      <c r="P85" s="503" t="str">
        <f t="shared" si="16"/>
        <v/>
      </c>
      <c r="Q85" s="503" t="str">
        <f t="shared" si="21"/>
        <v/>
      </c>
      <c r="R85" s="502" t="str">
        <f t="shared" si="17"/>
        <v/>
      </c>
      <c r="S85" s="690" t="str">
        <f>IF(I85=0," ",IF(I85="kR"," ",IF(L85="wt",VLOOKUP(K85,'Los1 Berechnung Sonderreinigung'!$C$7:$H$18,4,FALSE),IF(L85="nB",VLOOKUP(K85,'Los1 Berechnung Sonderreinigung'!$C$7:$H$18,4,FALSE),IF(L85="SoF",VLOOKUP(K85,'Los1 Berechnung Sonderreinigung'!$C$7:$H$18,5,FALSE)," ")))))</f>
        <v xml:space="preserve"> </v>
      </c>
      <c r="T85" s="502" t="str">
        <f t="shared" si="18"/>
        <v xml:space="preserve"> </v>
      </c>
      <c r="U85" s="502" t="str">
        <f t="shared" si="22"/>
        <v/>
      </c>
      <c r="V85" s="504" t="str">
        <f t="shared" si="19"/>
        <v xml:space="preserve"> </v>
      </c>
      <c r="W85" s="554"/>
      <c r="X85" s="599" t="s">
        <v>71</v>
      </c>
      <c r="Y85" s="1"/>
      <c r="AA85" s="27">
        <f t="shared" si="23"/>
        <v>0</v>
      </c>
      <c r="AB85" s="27">
        <f t="shared" si="24"/>
        <v>0</v>
      </c>
      <c r="AK85" s="38"/>
    </row>
    <row r="86" spans="2:37" s="27" customFormat="1" ht="11.25" hidden="1" customHeight="1" x14ac:dyDescent="0.15">
      <c r="B86" s="722">
        <f t="shared" si="25"/>
        <v>76</v>
      </c>
      <c r="C86" s="708"/>
      <c r="D86" s="709"/>
      <c r="E86" s="710"/>
      <c r="F86" s="711"/>
      <c r="G86" s="723"/>
      <c r="H86" s="712"/>
      <c r="I86" s="713"/>
      <c r="J86" s="714"/>
      <c r="K86" s="715"/>
      <c r="L86" s="695" t="s">
        <v>46</v>
      </c>
      <c r="M86" s="789"/>
      <c r="N86" s="502" t="str">
        <f t="shared" si="20"/>
        <v/>
      </c>
      <c r="O86" s="689" t="str">
        <f>IF(I86="kR"," ",IF(I86&gt;0,VLOOKUP(K86,'Los1 Berechnung Sonderreinigung'!$C$7:$H$18,2,FALSE)," "))</f>
        <v xml:space="preserve"> </v>
      </c>
      <c r="P86" s="503" t="str">
        <f t="shared" si="16"/>
        <v/>
      </c>
      <c r="Q86" s="503" t="str">
        <f t="shared" si="21"/>
        <v/>
      </c>
      <c r="R86" s="502" t="str">
        <f t="shared" si="17"/>
        <v/>
      </c>
      <c r="S86" s="690" t="str">
        <f>IF(I86=0," ",IF(I86="kR"," ",IF(L86="wt",VLOOKUP(K86,'Los1 Berechnung Sonderreinigung'!$C$7:$H$18,4,FALSE),IF(L86="nB",VLOOKUP(K86,'Los1 Berechnung Sonderreinigung'!$C$7:$H$18,4,FALSE),IF(L86="SoF",VLOOKUP(K86,'Los1 Berechnung Sonderreinigung'!$C$7:$H$18,5,FALSE)," ")))))</f>
        <v xml:space="preserve"> </v>
      </c>
      <c r="T86" s="502" t="str">
        <f t="shared" si="18"/>
        <v xml:space="preserve"> </v>
      </c>
      <c r="U86" s="502" t="str">
        <f t="shared" si="22"/>
        <v/>
      </c>
      <c r="V86" s="504" t="str">
        <f t="shared" si="19"/>
        <v xml:space="preserve"> </v>
      </c>
      <c r="W86" s="554"/>
      <c r="X86" s="599" t="s">
        <v>71</v>
      </c>
      <c r="Y86" s="1"/>
      <c r="AA86" s="27">
        <f t="shared" si="23"/>
        <v>0</v>
      </c>
      <c r="AB86" s="27">
        <f t="shared" si="24"/>
        <v>0</v>
      </c>
      <c r="AK86" s="38"/>
    </row>
    <row r="87" spans="2:37" s="27" customFormat="1" ht="11.25" hidden="1" customHeight="1" x14ac:dyDescent="0.15">
      <c r="B87" s="722">
        <f t="shared" si="25"/>
        <v>77</v>
      </c>
      <c r="C87" s="708"/>
      <c r="D87" s="709"/>
      <c r="E87" s="710"/>
      <c r="F87" s="711"/>
      <c r="G87" s="723"/>
      <c r="H87" s="712"/>
      <c r="I87" s="713"/>
      <c r="J87" s="714"/>
      <c r="K87" s="715"/>
      <c r="L87" s="695" t="s">
        <v>46</v>
      </c>
      <c r="M87" s="789"/>
      <c r="N87" s="502" t="str">
        <f t="shared" si="20"/>
        <v/>
      </c>
      <c r="O87" s="689" t="str">
        <f>IF(I87="kR"," ",IF(I87&gt;0,VLOOKUP(K87,'Los1 Berechnung Sonderreinigung'!$C$7:$H$18,2,FALSE)," "))</f>
        <v xml:space="preserve"> </v>
      </c>
      <c r="P87" s="503" t="str">
        <f t="shared" si="16"/>
        <v/>
      </c>
      <c r="Q87" s="503" t="str">
        <f t="shared" si="21"/>
        <v/>
      </c>
      <c r="R87" s="502" t="str">
        <f t="shared" si="17"/>
        <v/>
      </c>
      <c r="S87" s="690" t="str">
        <f>IF(I87=0," ",IF(I87="kR"," ",IF(L87="wt",VLOOKUP(K87,'Los1 Berechnung Sonderreinigung'!$C$7:$H$18,4,FALSE),IF(L87="nB",VLOOKUP(K87,'Los1 Berechnung Sonderreinigung'!$C$7:$H$18,4,FALSE),IF(L87="SoF",VLOOKUP(K87,'Los1 Berechnung Sonderreinigung'!$C$7:$H$18,5,FALSE)," ")))))</f>
        <v xml:space="preserve"> </v>
      </c>
      <c r="T87" s="502" t="str">
        <f t="shared" si="18"/>
        <v xml:space="preserve"> </v>
      </c>
      <c r="U87" s="502" t="str">
        <f t="shared" si="22"/>
        <v/>
      </c>
      <c r="V87" s="504" t="str">
        <f t="shared" si="19"/>
        <v xml:space="preserve"> </v>
      </c>
      <c r="W87" s="554"/>
      <c r="X87" s="599" t="s">
        <v>71</v>
      </c>
      <c r="Y87" s="1"/>
      <c r="AA87" s="27">
        <f t="shared" si="23"/>
        <v>0</v>
      </c>
      <c r="AB87" s="27">
        <f t="shared" si="24"/>
        <v>0</v>
      </c>
      <c r="AK87" s="38"/>
    </row>
    <row r="88" spans="2:37" s="27" customFormat="1" ht="11.25" hidden="1" customHeight="1" x14ac:dyDescent="0.15">
      <c r="B88" s="722">
        <f t="shared" si="25"/>
        <v>78</v>
      </c>
      <c r="C88" s="708"/>
      <c r="D88" s="709"/>
      <c r="E88" s="710"/>
      <c r="F88" s="711"/>
      <c r="G88" s="723"/>
      <c r="H88" s="712"/>
      <c r="I88" s="713"/>
      <c r="J88" s="714"/>
      <c r="K88" s="715"/>
      <c r="L88" s="695" t="s">
        <v>46</v>
      </c>
      <c r="M88" s="789"/>
      <c r="N88" s="502" t="str">
        <f t="shared" si="20"/>
        <v/>
      </c>
      <c r="O88" s="689" t="str">
        <f>IF(I88="kR"," ",IF(I88&gt;0,VLOOKUP(K88,'Los1 Berechnung Sonderreinigung'!$C$7:$H$18,2,FALSE)," "))</f>
        <v xml:space="preserve"> </v>
      </c>
      <c r="P88" s="503" t="str">
        <f t="shared" si="16"/>
        <v/>
      </c>
      <c r="Q88" s="503" t="str">
        <f t="shared" si="21"/>
        <v/>
      </c>
      <c r="R88" s="502" t="str">
        <f t="shared" si="17"/>
        <v/>
      </c>
      <c r="S88" s="690" t="str">
        <f>IF(I88=0," ",IF(I88="kR"," ",IF(L88="wt",VLOOKUP(K88,'Los1 Berechnung Sonderreinigung'!$C$7:$H$18,4,FALSE),IF(L88="nB",VLOOKUP(K88,'Los1 Berechnung Sonderreinigung'!$C$7:$H$18,4,FALSE),IF(L88="SoF",VLOOKUP(K88,'Los1 Berechnung Sonderreinigung'!$C$7:$H$18,5,FALSE)," ")))))</f>
        <v xml:space="preserve"> </v>
      </c>
      <c r="T88" s="502" t="str">
        <f t="shared" si="18"/>
        <v xml:space="preserve"> </v>
      </c>
      <c r="U88" s="502" t="str">
        <f t="shared" si="22"/>
        <v/>
      </c>
      <c r="V88" s="504" t="str">
        <f t="shared" si="19"/>
        <v xml:space="preserve"> </v>
      </c>
      <c r="W88" s="554"/>
      <c r="X88" s="599" t="s">
        <v>71</v>
      </c>
      <c r="Y88" s="1"/>
      <c r="AA88" s="27">
        <f t="shared" si="23"/>
        <v>0</v>
      </c>
      <c r="AB88" s="27">
        <f t="shared" si="24"/>
        <v>0</v>
      </c>
      <c r="AK88" s="38"/>
    </row>
    <row r="89" spans="2:37" s="27" customFormat="1" ht="11.25" hidden="1" customHeight="1" x14ac:dyDescent="0.15">
      <c r="B89" s="722">
        <f t="shared" si="25"/>
        <v>79</v>
      </c>
      <c r="C89" s="708"/>
      <c r="D89" s="709"/>
      <c r="E89" s="710"/>
      <c r="F89" s="711"/>
      <c r="G89" s="723"/>
      <c r="H89" s="712"/>
      <c r="I89" s="713"/>
      <c r="J89" s="714"/>
      <c r="K89" s="715"/>
      <c r="L89" s="695" t="s">
        <v>46</v>
      </c>
      <c r="M89" s="789"/>
      <c r="N89" s="502" t="str">
        <f t="shared" si="20"/>
        <v/>
      </c>
      <c r="O89" s="689" t="str">
        <f>IF(I89="kR"," ",IF(I89&gt;0,VLOOKUP(K89,'Los1 Berechnung Sonderreinigung'!$C$7:$H$18,2,FALSE)," "))</f>
        <v xml:space="preserve"> </v>
      </c>
      <c r="P89" s="503" t="str">
        <f t="shared" si="16"/>
        <v/>
      </c>
      <c r="Q89" s="503" t="str">
        <f t="shared" si="21"/>
        <v/>
      </c>
      <c r="R89" s="502" t="str">
        <f t="shared" si="17"/>
        <v/>
      </c>
      <c r="S89" s="690" t="str">
        <f>IF(I89=0," ",IF(I89="kR"," ",IF(L89="wt",VLOOKUP(K89,'Los1 Berechnung Sonderreinigung'!$C$7:$H$18,4,FALSE),IF(L89="nB",VLOOKUP(K89,'Los1 Berechnung Sonderreinigung'!$C$7:$H$18,4,FALSE),IF(L89="SoF",VLOOKUP(K89,'Los1 Berechnung Sonderreinigung'!$C$7:$H$18,5,FALSE)," ")))))</f>
        <v xml:space="preserve"> </v>
      </c>
      <c r="T89" s="502" t="str">
        <f t="shared" si="18"/>
        <v xml:space="preserve"> </v>
      </c>
      <c r="U89" s="502" t="str">
        <f t="shared" si="22"/>
        <v/>
      </c>
      <c r="V89" s="504" t="str">
        <f t="shared" si="19"/>
        <v xml:space="preserve"> </v>
      </c>
      <c r="W89" s="554"/>
      <c r="X89" s="599" t="s">
        <v>71</v>
      </c>
      <c r="Y89" s="1"/>
      <c r="AA89" s="27">
        <f t="shared" si="23"/>
        <v>0</v>
      </c>
      <c r="AB89" s="27">
        <f t="shared" si="24"/>
        <v>0</v>
      </c>
      <c r="AK89" s="38"/>
    </row>
    <row r="90" spans="2:37" s="27" customFormat="1" ht="11.25" hidden="1" customHeight="1" x14ac:dyDescent="0.15">
      <c r="B90" s="722">
        <f t="shared" si="25"/>
        <v>80</v>
      </c>
      <c r="C90" s="708"/>
      <c r="D90" s="709"/>
      <c r="E90" s="710"/>
      <c r="F90" s="711"/>
      <c r="G90" s="723"/>
      <c r="H90" s="712"/>
      <c r="I90" s="713"/>
      <c r="J90" s="714"/>
      <c r="K90" s="715"/>
      <c r="L90" s="695" t="s">
        <v>46</v>
      </c>
      <c r="M90" s="789"/>
      <c r="N90" s="502" t="str">
        <f t="shared" si="20"/>
        <v/>
      </c>
      <c r="O90" s="689" t="str">
        <f>IF(I90="kR"," ",IF(I90&gt;0,VLOOKUP(K90,'Los1 Berechnung Sonderreinigung'!$C$7:$H$18,2,FALSE)," "))</f>
        <v xml:space="preserve"> </v>
      </c>
      <c r="P90" s="503" t="str">
        <f t="shared" si="16"/>
        <v/>
      </c>
      <c r="Q90" s="503" t="str">
        <f t="shared" si="21"/>
        <v/>
      </c>
      <c r="R90" s="502" t="str">
        <f t="shared" si="17"/>
        <v/>
      </c>
      <c r="S90" s="690" t="str">
        <f>IF(I90=0," ",IF(I90="kR"," ",IF(L90="wt",VLOOKUP(K90,'Los1 Berechnung Sonderreinigung'!$C$7:$H$18,4,FALSE),IF(L90="nB",VLOOKUP(K90,'Los1 Berechnung Sonderreinigung'!$C$7:$H$18,4,FALSE),IF(L90="SoF",VLOOKUP(K90,'Los1 Berechnung Sonderreinigung'!$C$7:$H$18,5,FALSE)," ")))))</f>
        <v xml:space="preserve"> </v>
      </c>
      <c r="T90" s="502" t="str">
        <f t="shared" si="18"/>
        <v xml:space="preserve"> </v>
      </c>
      <c r="U90" s="502" t="str">
        <f t="shared" si="22"/>
        <v/>
      </c>
      <c r="V90" s="504" t="str">
        <f t="shared" si="19"/>
        <v xml:space="preserve"> </v>
      </c>
      <c r="W90" s="554"/>
      <c r="X90" s="599" t="s">
        <v>71</v>
      </c>
      <c r="Y90" s="1"/>
      <c r="AA90" s="27">
        <f t="shared" ref="AA90:AA121" si="26">IF(E90=0,C90," ")</f>
        <v>0</v>
      </c>
      <c r="AB90" s="27">
        <f t="shared" ref="AB90:AB121" si="27">IF(K90=0,E90," ")</f>
        <v>0</v>
      </c>
      <c r="AK90" s="38"/>
    </row>
    <row r="91" spans="2:37" s="27" customFormat="1" ht="11.25" hidden="1" customHeight="1" x14ac:dyDescent="0.15">
      <c r="B91" s="722">
        <f t="shared" si="25"/>
        <v>81</v>
      </c>
      <c r="C91" s="708"/>
      <c r="D91" s="709"/>
      <c r="E91" s="710"/>
      <c r="F91" s="711"/>
      <c r="G91" s="723"/>
      <c r="H91" s="712"/>
      <c r="I91" s="713"/>
      <c r="J91" s="714"/>
      <c r="K91" s="715"/>
      <c r="L91" s="695" t="s">
        <v>46</v>
      </c>
      <c r="M91" s="789"/>
      <c r="N91" s="502" t="str">
        <f t="shared" si="20"/>
        <v/>
      </c>
      <c r="O91" s="689" t="str">
        <f>IF(I91="kR"," ",IF(I91&gt;0,VLOOKUP(K91,'Los1 Berechnung Sonderreinigung'!$C$7:$H$18,2,FALSE)," "))</f>
        <v xml:space="preserve"> </v>
      </c>
      <c r="P91" s="503" t="str">
        <f t="shared" si="16"/>
        <v/>
      </c>
      <c r="Q91" s="503" t="str">
        <f t="shared" si="21"/>
        <v/>
      </c>
      <c r="R91" s="502" t="str">
        <f t="shared" si="17"/>
        <v/>
      </c>
      <c r="S91" s="690" t="str">
        <f>IF(I91=0," ",IF(I91="kR"," ",IF(L91="wt",VLOOKUP(K91,'Los1 Berechnung Sonderreinigung'!$C$7:$H$18,4,FALSE),IF(L91="nB",VLOOKUP(K91,'Los1 Berechnung Sonderreinigung'!$C$7:$H$18,4,FALSE),IF(L91="SoF",VLOOKUP(K91,'Los1 Berechnung Sonderreinigung'!$C$7:$H$18,5,FALSE)," ")))))</f>
        <v xml:space="preserve"> </v>
      </c>
      <c r="T91" s="502" t="str">
        <f t="shared" si="18"/>
        <v xml:space="preserve"> </v>
      </c>
      <c r="U91" s="502" t="str">
        <f t="shared" si="22"/>
        <v/>
      </c>
      <c r="V91" s="504" t="str">
        <f t="shared" si="19"/>
        <v xml:space="preserve"> </v>
      </c>
      <c r="W91" s="554"/>
      <c r="X91" s="599" t="s">
        <v>71</v>
      </c>
      <c r="Y91" s="1"/>
      <c r="AA91" s="27">
        <f t="shared" si="26"/>
        <v>0</v>
      </c>
      <c r="AB91" s="27">
        <f t="shared" si="27"/>
        <v>0</v>
      </c>
      <c r="AK91" s="38"/>
    </row>
    <row r="92" spans="2:37" s="27" customFormat="1" ht="11.25" hidden="1" customHeight="1" x14ac:dyDescent="0.15">
      <c r="B92" s="722">
        <f t="shared" si="25"/>
        <v>82</v>
      </c>
      <c r="C92" s="708"/>
      <c r="D92" s="709"/>
      <c r="E92" s="710"/>
      <c r="F92" s="711"/>
      <c r="G92" s="723"/>
      <c r="H92" s="712"/>
      <c r="I92" s="713"/>
      <c r="J92" s="714"/>
      <c r="K92" s="715"/>
      <c r="L92" s="695" t="s">
        <v>46</v>
      </c>
      <c r="M92" s="789"/>
      <c r="N92" s="502" t="str">
        <f t="shared" si="20"/>
        <v/>
      </c>
      <c r="O92" s="689" t="str">
        <f>IF(I92="kR"," ",IF(I92&gt;0,VLOOKUP(K92,'Los1 Berechnung Sonderreinigung'!$C$7:$H$18,2,FALSE)," "))</f>
        <v xml:space="preserve"> </v>
      </c>
      <c r="P92" s="503" t="str">
        <f t="shared" si="16"/>
        <v/>
      </c>
      <c r="Q92" s="503" t="str">
        <f t="shared" si="21"/>
        <v/>
      </c>
      <c r="R92" s="502" t="str">
        <f t="shared" si="17"/>
        <v/>
      </c>
      <c r="S92" s="690" t="str">
        <f>IF(I92=0," ",IF(I92="kR"," ",IF(L92="wt",VLOOKUP(K92,'Los1 Berechnung Sonderreinigung'!$C$7:$H$18,4,FALSE),IF(L92="nB",VLOOKUP(K92,'Los1 Berechnung Sonderreinigung'!$C$7:$H$18,4,FALSE),IF(L92="SoF",VLOOKUP(K92,'Los1 Berechnung Sonderreinigung'!$C$7:$H$18,5,FALSE)," ")))))</f>
        <v xml:space="preserve"> </v>
      </c>
      <c r="T92" s="502" t="str">
        <f t="shared" si="18"/>
        <v xml:space="preserve"> </v>
      </c>
      <c r="U92" s="502" t="str">
        <f t="shared" si="22"/>
        <v/>
      </c>
      <c r="V92" s="504" t="str">
        <f t="shared" si="19"/>
        <v xml:space="preserve"> </v>
      </c>
      <c r="W92" s="554"/>
      <c r="X92" s="599" t="s">
        <v>71</v>
      </c>
      <c r="Y92" s="1"/>
      <c r="AA92" s="27">
        <f t="shared" si="26"/>
        <v>0</v>
      </c>
      <c r="AB92" s="27">
        <f t="shared" si="27"/>
        <v>0</v>
      </c>
      <c r="AK92" s="38"/>
    </row>
    <row r="93" spans="2:37" s="27" customFormat="1" ht="11.25" hidden="1" customHeight="1" x14ac:dyDescent="0.15">
      <c r="B93" s="722">
        <f t="shared" si="25"/>
        <v>83</v>
      </c>
      <c r="C93" s="708"/>
      <c r="D93" s="709"/>
      <c r="E93" s="710"/>
      <c r="F93" s="711"/>
      <c r="G93" s="723"/>
      <c r="H93" s="712"/>
      <c r="I93" s="713"/>
      <c r="J93" s="714"/>
      <c r="K93" s="715"/>
      <c r="L93" s="695" t="s">
        <v>46</v>
      </c>
      <c r="M93" s="789"/>
      <c r="N93" s="502" t="str">
        <f t="shared" si="20"/>
        <v/>
      </c>
      <c r="O93" s="689" t="str">
        <f>IF(I93="kR"," ",IF(I93&gt;0,VLOOKUP(K93,'Los1 Berechnung Sonderreinigung'!$C$7:$H$18,2,FALSE)," "))</f>
        <v xml:space="preserve"> </v>
      </c>
      <c r="P93" s="503" t="str">
        <f t="shared" si="16"/>
        <v/>
      </c>
      <c r="Q93" s="503" t="str">
        <f t="shared" si="21"/>
        <v/>
      </c>
      <c r="R93" s="502" t="str">
        <f t="shared" si="17"/>
        <v/>
      </c>
      <c r="S93" s="690" t="str">
        <f>IF(I93=0," ",IF(I93="kR"," ",IF(L93="wt",VLOOKUP(K93,'Los1 Berechnung Sonderreinigung'!$C$7:$H$18,4,FALSE),IF(L93="nB",VLOOKUP(K93,'Los1 Berechnung Sonderreinigung'!$C$7:$H$18,4,FALSE),IF(L93="SoF",VLOOKUP(K93,'Los1 Berechnung Sonderreinigung'!$C$7:$H$18,5,FALSE)," ")))))</f>
        <v xml:space="preserve"> </v>
      </c>
      <c r="T93" s="502" t="str">
        <f t="shared" si="18"/>
        <v xml:space="preserve"> </v>
      </c>
      <c r="U93" s="502" t="str">
        <f t="shared" si="22"/>
        <v/>
      </c>
      <c r="V93" s="504" t="str">
        <f t="shared" si="19"/>
        <v xml:space="preserve"> </v>
      </c>
      <c r="W93" s="554"/>
      <c r="X93" s="599" t="s">
        <v>71</v>
      </c>
      <c r="Y93" s="1"/>
      <c r="AA93" s="27">
        <f t="shared" si="26"/>
        <v>0</v>
      </c>
      <c r="AB93" s="27">
        <f t="shared" si="27"/>
        <v>0</v>
      </c>
      <c r="AK93" s="38"/>
    </row>
    <row r="94" spans="2:37" s="27" customFormat="1" ht="11.25" hidden="1" customHeight="1" x14ac:dyDescent="0.15">
      <c r="B94" s="722">
        <f t="shared" si="25"/>
        <v>84</v>
      </c>
      <c r="C94" s="708"/>
      <c r="D94" s="709"/>
      <c r="E94" s="710"/>
      <c r="F94" s="711"/>
      <c r="G94" s="723"/>
      <c r="H94" s="712"/>
      <c r="I94" s="713"/>
      <c r="J94" s="714"/>
      <c r="K94" s="715"/>
      <c r="L94" s="695" t="s">
        <v>46</v>
      </c>
      <c r="M94" s="789"/>
      <c r="N94" s="502" t="str">
        <f t="shared" si="20"/>
        <v/>
      </c>
      <c r="O94" s="689" t="str">
        <f>IF(I94="kR"," ",IF(I94&gt;0,VLOOKUP(K94,'Los1 Berechnung Sonderreinigung'!$C$7:$H$18,2,FALSE)," "))</f>
        <v xml:space="preserve"> </v>
      </c>
      <c r="P94" s="503" t="str">
        <f t="shared" si="16"/>
        <v/>
      </c>
      <c r="Q94" s="503" t="str">
        <f t="shared" si="21"/>
        <v/>
      </c>
      <c r="R94" s="502" t="str">
        <f t="shared" si="17"/>
        <v/>
      </c>
      <c r="S94" s="690" t="str">
        <f>IF(I94=0," ",IF(I94="kR"," ",IF(L94="wt",VLOOKUP(K94,'Los1 Berechnung Sonderreinigung'!$C$7:$H$18,4,FALSE),IF(L94="nB",VLOOKUP(K94,'Los1 Berechnung Sonderreinigung'!$C$7:$H$18,4,FALSE),IF(L94="SoF",VLOOKUP(K94,'Los1 Berechnung Sonderreinigung'!$C$7:$H$18,5,FALSE)," ")))))</f>
        <v xml:space="preserve"> </v>
      </c>
      <c r="T94" s="502" t="str">
        <f t="shared" si="18"/>
        <v xml:space="preserve"> </v>
      </c>
      <c r="U94" s="502" t="str">
        <f t="shared" si="22"/>
        <v/>
      </c>
      <c r="V94" s="504" t="str">
        <f t="shared" si="19"/>
        <v xml:space="preserve"> </v>
      </c>
      <c r="W94" s="554"/>
      <c r="X94" s="599" t="s">
        <v>71</v>
      </c>
      <c r="Y94" s="1"/>
      <c r="AA94" s="27">
        <f t="shared" si="26"/>
        <v>0</v>
      </c>
      <c r="AB94" s="27">
        <f t="shared" si="27"/>
        <v>0</v>
      </c>
      <c r="AK94" s="38"/>
    </row>
    <row r="95" spans="2:37" s="27" customFormat="1" ht="11.25" hidden="1" customHeight="1" x14ac:dyDescent="0.15">
      <c r="B95" s="722">
        <f t="shared" si="25"/>
        <v>85</v>
      </c>
      <c r="C95" s="708"/>
      <c r="D95" s="709"/>
      <c r="E95" s="710"/>
      <c r="F95" s="711"/>
      <c r="G95" s="723"/>
      <c r="H95" s="712"/>
      <c r="I95" s="713"/>
      <c r="J95" s="714"/>
      <c r="K95" s="715"/>
      <c r="L95" s="695" t="s">
        <v>46</v>
      </c>
      <c r="M95" s="789"/>
      <c r="N95" s="502" t="str">
        <f t="shared" si="20"/>
        <v/>
      </c>
      <c r="O95" s="689" t="str">
        <f>IF(I95="kR"," ",IF(I95&gt;0,VLOOKUP(K95,'Los1 Berechnung Sonderreinigung'!$C$7:$H$18,2,FALSE)," "))</f>
        <v xml:space="preserve"> </v>
      </c>
      <c r="P95" s="503" t="str">
        <f t="shared" si="16"/>
        <v/>
      </c>
      <c r="Q95" s="503" t="str">
        <f t="shared" si="21"/>
        <v/>
      </c>
      <c r="R95" s="502" t="str">
        <f t="shared" si="17"/>
        <v/>
      </c>
      <c r="S95" s="690" t="str">
        <f>IF(I95=0," ",IF(I95="kR"," ",IF(L95="wt",VLOOKUP(K95,'Los1 Berechnung Sonderreinigung'!$C$7:$H$18,4,FALSE),IF(L95="nB",VLOOKUP(K95,'Los1 Berechnung Sonderreinigung'!$C$7:$H$18,4,FALSE),IF(L95="SoF",VLOOKUP(K95,'Los1 Berechnung Sonderreinigung'!$C$7:$H$18,5,FALSE)," ")))))</f>
        <v xml:space="preserve"> </v>
      </c>
      <c r="T95" s="502" t="str">
        <f t="shared" si="18"/>
        <v xml:space="preserve"> </v>
      </c>
      <c r="U95" s="502" t="str">
        <f t="shared" si="22"/>
        <v/>
      </c>
      <c r="V95" s="504" t="str">
        <f t="shared" si="19"/>
        <v xml:space="preserve"> </v>
      </c>
      <c r="W95" s="554"/>
      <c r="X95" s="599" t="s">
        <v>71</v>
      </c>
      <c r="Y95" s="1"/>
      <c r="AA95" s="27">
        <f t="shared" si="26"/>
        <v>0</v>
      </c>
      <c r="AB95" s="27">
        <f t="shared" si="27"/>
        <v>0</v>
      </c>
      <c r="AK95" s="38"/>
    </row>
    <row r="96" spans="2:37" s="27" customFormat="1" ht="11.25" hidden="1" customHeight="1" x14ac:dyDescent="0.15">
      <c r="B96" s="499">
        <v>70</v>
      </c>
      <c r="C96" s="708"/>
      <c r="D96" s="709"/>
      <c r="E96" s="710"/>
      <c r="F96" s="711"/>
      <c r="G96" s="723"/>
      <c r="H96" s="712"/>
      <c r="I96" s="713"/>
      <c r="J96" s="714"/>
      <c r="K96" s="715"/>
      <c r="L96" s="695" t="s">
        <v>46</v>
      </c>
      <c r="M96" s="789"/>
      <c r="N96" s="502" t="str">
        <f t="shared" si="20"/>
        <v/>
      </c>
      <c r="O96" s="689" t="str">
        <f>IF(I96="kR"," ",IF(I96&gt;0,VLOOKUP(K96,'Los1 Berechnung Sonderreinigung'!$C$7:$H$18,2,FALSE)," "))</f>
        <v xml:space="preserve"> </v>
      </c>
      <c r="P96" s="503" t="str">
        <f t="shared" si="16"/>
        <v/>
      </c>
      <c r="Q96" s="503" t="str">
        <f t="shared" si="21"/>
        <v/>
      </c>
      <c r="R96" s="502" t="str">
        <f t="shared" si="17"/>
        <v/>
      </c>
      <c r="S96" s="690" t="str">
        <f>IF(I96=0," ",IF(I96="kR"," ",IF(L96="wt",VLOOKUP(K96,'Los1 Berechnung Sonderreinigung'!$C$7:$H$18,4,FALSE),IF(L96="nB",VLOOKUP(K96,'Los1 Berechnung Sonderreinigung'!$C$7:$H$18,4,FALSE),IF(L96="SoF",VLOOKUP(K96,'Los1 Berechnung Sonderreinigung'!$C$7:$H$18,5,FALSE)," ")))))</f>
        <v xml:space="preserve"> </v>
      </c>
      <c r="T96" s="502" t="str">
        <f t="shared" si="18"/>
        <v xml:space="preserve"> </v>
      </c>
      <c r="U96" s="502" t="str">
        <f t="shared" si="22"/>
        <v/>
      </c>
      <c r="V96" s="504" t="str">
        <f t="shared" si="19"/>
        <v xml:space="preserve"> </v>
      </c>
      <c r="W96" s="554"/>
      <c r="X96" s="599" t="s">
        <v>71</v>
      </c>
      <c r="Y96" s="1"/>
      <c r="AA96" s="27">
        <f t="shared" si="26"/>
        <v>0</v>
      </c>
      <c r="AB96" s="27">
        <f t="shared" si="27"/>
        <v>0</v>
      </c>
      <c r="AK96" s="38"/>
    </row>
    <row r="97" spans="2:37" s="27" customFormat="1" ht="11.25" hidden="1" customHeight="1" x14ac:dyDescent="0.15">
      <c r="B97" s="722">
        <v>71</v>
      </c>
      <c r="C97" s="708"/>
      <c r="D97" s="709"/>
      <c r="E97" s="710"/>
      <c r="F97" s="711"/>
      <c r="G97" s="723"/>
      <c r="H97" s="712"/>
      <c r="I97" s="713"/>
      <c r="J97" s="714"/>
      <c r="K97" s="715"/>
      <c r="L97" s="695" t="str">
        <f>IF(I97&gt;0,VLOOKUP(I97,Häufigkeiten!#REF!,4,FALSE)," ")</f>
        <v xml:space="preserve"> </v>
      </c>
      <c r="M97" s="717"/>
      <c r="N97" s="502" t="str">
        <f t="shared" ref="N97:N98" si="28">IF(J97&gt;0,ROUND(J97*M97,2),"")</f>
        <v/>
      </c>
      <c r="O97" s="689"/>
      <c r="P97" s="503" t="str">
        <f t="shared" si="11"/>
        <v/>
      </c>
      <c r="Q97" s="503" t="str">
        <f t="shared" ref="Q97:Q98" si="29">IF(I97=0,"",IF(I97="kR","",IF(J97=0," ",IF(O97&gt;0,ROUND(R97/12,2)," "))))</f>
        <v/>
      </c>
      <c r="R97" s="502" t="str">
        <f t="shared" si="12"/>
        <v/>
      </c>
      <c r="S97" s="690">
        <f t="shared" ref="S97:S98" si="30">IF(I97="kR"," ",$P$4)</f>
        <v>0</v>
      </c>
      <c r="T97" s="502" t="str">
        <f t="shared" si="13"/>
        <v xml:space="preserve"> </v>
      </c>
      <c r="U97" s="502" t="str">
        <f t="shared" ref="U97:U98" si="31">IF(M97=0,"",IF(I97="kR","",IF(J97=0," ",IF(O97&gt;0,ROUND(V97/12,2)," "))))</f>
        <v/>
      </c>
      <c r="V97" s="504" t="str">
        <f t="shared" si="14"/>
        <v xml:space="preserve"> </v>
      </c>
      <c r="W97" s="554"/>
      <c r="X97" s="599" t="s">
        <v>71</v>
      </c>
      <c r="Y97" s="1"/>
      <c r="AA97" s="27">
        <f t="shared" si="26"/>
        <v>0</v>
      </c>
      <c r="AB97" s="27">
        <f t="shared" si="27"/>
        <v>0</v>
      </c>
      <c r="AK97" s="38"/>
    </row>
    <row r="98" spans="2:37" s="27" customFormat="1" ht="11.25" hidden="1" customHeight="1" x14ac:dyDescent="0.15">
      <c r="B98" s="499">
        <v>72</v>
      </c>
      <c r="C98" s="708"/>
      <c r="D98" s="709"/>
      <c r="E98" s="710"/>
      <c r="F98" s="711"/>
      <c r="G98" s="723"/>
      <c r="H98" s="712"/>
      <c r="I98" s="713"/>
      <c r="J98" s="714"/>
      <c r="K98" s="715"/>
      <c r="L98" s="695" t="str">
        <f>IF(I98&gt;0,VLOOKUP(I98,Häufigkeiten!#REF!,4,FALSE)," ")</f>
        <v xml:space="preserve"> </v>
      </c>
      <c r="M98" s="717"/>
      <c r="N98" s="502" t="str">
        <f t="shared" si="28"/>
        <v/>
      </c>
      <c r="O98" s="689"/>
      <c r="P98" s="503" t="str">
        <f t="shared" si="11"/>
        <v/>
      </c>
      <c r="Q98" s="503" t="str">
        <f t="shared" si="29"/>
        <v/>
      </c>
      <c r="R98" s="502" t="str">
        <f t="shared" si="12"/>
        <v/>
      </c>
      <c r="S98" s="690">
        <f t="shared" si="30"/>
        <v>0</v>
      </c>
      <c r="T98" s="502" t="str">
        <f t="shared" si="13"/>
        <v xml:space="preserve"> </v>
      </c>
      <c r="U98" s="502" t="str">
        <f t="shared" si="31"/>
        <v/>
      </c>
      <c r="V98" s="504" t="str">
        <f t="shared" si="14"/>
        <v xml:space="preserve"> </v>
      </c>
      <c r="W98" s="554"/>
      <c r="X98" s="599" t="s">
        <v>71</v>
      </c>
      <c r="Y98" s="1"/>
      <c r="AA98" s="27">
        <f t="shared" si="26"/>
        <v>0</v>
      </c>
      <c r="AB98" s="27">
        <f t="shared" si="27"/>
        <v>0</v>
      </c>
      <c r="AK98" s="38"/>
    </row>
    <row r="99" spans="2:37" s="27" customFormat="1" ht="11.25" hidden="1" customHeight="1" x14ac:dyDescent="0.15">
      <c r="B99" s="722">
        <v>73</v>
      </c>
      <c r="C99" s="708"/>
      <c r="D99" s="709"/>
      <c r="E99" s="710"/>
      <c r="F99" s="711"/>
      <c r="G99" s="723"/>
      <c r="H99" s="712"/>
      <c r="I99" s="713"/>
      <c r="J99" s="714"/>
      <c r="K99" s="715"/>
      <c r="L99" s="695" t="str">
        <f>IF(I99&gt;0,VLOOKUP(I99,Häufigkeiten!#REF!,4,FALSE)," ")</f>
        <v xml:space="preserve"> </v>
      </c>
      <c r="M99" s="717"/>
      <c r="N99" s="502" t="str">
        <f t="shared" ref="N99:N134" si="32">IF(J99&gt;0,ROUND(J99*M99,2),"")</f>
        <v/>
      </c>
      <c r="O99" s="689"/>
      <c r="P99" s="503" t="str">
        <f t="shared" ref="P99:P134" si="33">IF(I99=0,"",IF(I99="kR","",IF(O99&gt;0,ROUND(J99/O99,4)," ")))</f>
        <v/>
      </c>
      <c r="Q99" s="503" t="str">
        <f t="shared" ref="Q99:Q134" si="34">IF(I99=0,"",IF(I99="kR","",IF(J99=0," ",IF(O99&gt;0,ROUND(R99/12,2)," "))))</f>
        <v/>
      </c>
      <c r="R99" s="502" t="str">
        <f t="shared" ref="R99:R134" si="35">IF(I99=0,"",IF(I99="kR","",IF(J99=0," ",IF(O99&gt;0,ROUND(P99*M99,2)," "))))</f>
        <v/>
      </c>
      <c r="S99" s="690">
        <f t="shared" ref="S99:S134" si="36">IF(I99="kR"," ",$P$4)</f>
        <v>0</v>
      </c>
      <c r="T99" s="502" t="str">
        <f t="shared" ref="T99:T134" si="37">IF(I99="kR"," ",IF(I99=0," ",IF(O99=0," ",IF(N99&gt;0,ROUND(P99*S99,2)," "))))</f>
        <v xml:space="preserve"> </v>
      </c>
      <c r="U99" s="502" t="str">
        <f t="shared" ref="U99:U134" si="38">IF(M99=0,"",IF(I99="kR","",IF(J99=0," ",IF(O99&gt;0,ROUND(V99/12,2)," "))))</f>
        <v/>
      </c>
      <c r="V99" s="504" t="str">
        <f t="shared" ref="V99:V134" si="39">IF(I99="kR"," ",IF(I99=0," ",IF(O99=0," ",IF(N99&gt;0,ROUND(T99*M99,2)," "))))</f>
        <v xml:space="preserve"> </v>
      </c>
      <c r="W99" s="554"/>
      <c r="X99" s="599" t="s">
        <v>71</v>
      </c>
      <c r="Y99" s="1"/>
      <c r="AA99" s="27">
        <f t="shared" si="26"/>
        <v>0</v>
      </c>
      <c r="AB99" s="27">
        <f t="shared" si="27"/>
        <v>0</v>
      </c>
      <c r="AK99" s="38"/>
    </row>
    <row r="100" spans="2:37" s="27" customFormat="1" ht="11.25" hidden="1" customHeight="1" x14ac:dyDescent="0.15">
      <c r="B100" s="499">
        <v>74</v>
      </c>
      <c r="C100" s="708"/>
      <c r="D100" s="709"/>
      <c r="E100" s="710"/>
      <c r="F100" s="711"/>
      <c r="G100" s="723"/>
      <c r="H100" s="712"/>
      <c r="I100" s="713"/>
      <c r="J100" s="714"/>
      <c r="K100" s="715"/>
      <c r="L100" s="695" t="str">
        <f>IF(I100&gt;0,VLOOKUP(I100,Häufigkeiten!#REF!,4,FALSE)," ")</f>
        <v xml:space="preserve"> </v>
      </c>
      <c r="M100" s="717"/>
      <c r="N100" s="502" t="str">
        <f t="shared" si="32"/>
        <v/>
      </c>
      <c r="O100" s="689"/>
      <c r="P100" s="503" t="str">
        <f t="shared" si="33"/>
        <v/>
      </c>
      <c r="Q100" s="503" t="str">
        <f t="shared" si="34"/>
        <v/>
      </c>
      <c r="R100" s="502" t="str">
        <f t="shared" si="35"/>
        <v/>
      </c>
      <c r="S100" s="690">
        <f t="shared" si="36"/>
        <v>0</v>
      </c>
      <c r="T100" s="502" t="str">
        <f t="shared" si="37"/>
        <v xml:space="preserve"> </v>
      </c>
      <c r="U100" s="502" t="str">
        <f t="shared" si="38"/>
        <v/>
      </c>
      <c r="V100" s="504" t="str">
        <f t="shared" si="39"/>
        <v xml:space="preserve"> </v>
      </c>
      <c r="W100" s="554"/>
      <c r="X100" s="599" t="s">
        <v>71</v>
      </c>
      <c r="Y100" s="1"/>
      <c r="AA100" s="27">
        <f t="shared" si="26"/>
        <v>0</v>
      </c>
      <c r="AB100" s="27">
        <f t="shared" si="27"/>
        <v>0</v>
      </c>
      <c r="AK100" s="38"/>
    </row>
    <row r="101" spans="2:37" s="27" customFormat="1" ht="11.25" hidden="1" customHeight="1" x14ac:dyDescent="0.15">
      <c r="B101" s="722">
        <v>75</v>
      </c>
      <c r="C101" s="708"/>
      <c r="D101" s="709"/>
      <c r="E101" s="710"/>
      <c r="F101" s="711"/>
      <c r="G101" s="723"/>
      <c r="H101" s="712"/>
      <c r="I101" s="713"/>
      <c r="J101" s="714"/>
      <c r="K101" s="715"/>
      <c r="L101" s="695" t="str">
        <f>IF(I101&gt;0,VLOOKUP(I101,Häufigkeiten!#REF!,4,FALSE)," ")</f>
        <v xml:space="preserve"> </v>
      </c>
      <c r="M101" s="717"/>
      <c r="N101" s="502" t="str">
        <f t="shared" si="32"/>
        <v/>
      </c>
      <c r="O101" s="689"/>
      <c r="P101" s="503" t="str">
        <f t="shared" si="33"/>
        <v/>
      </c>
      <c r="Q101" s="503" t="str">
        <f t="shared" si="34"/>
        <v/>
      </c>
      <c r="R101" s="502" t="str">
        <f t="shared" si="35"/>
        <v/>
      </c>
      <c r="S101" s="690">
        <f t="shared" si="36"/>
        <v>0</v>
      </c>
      <c r="T101" s="502" t="str">
        <f t="shared" si="37"/>
        <v xml:space="preserve"> </v>
      </c>
      <c r="U101" s="502" t="str">
        <f t="shared" si="38"/>
        <v/>
      </c>
      <c r="V101" s="504" t="str">
        <f t="shared" si="39"/>
        <v xml:space="preserve"> </v>
      </c>
      <c r="W101" s="554"/>
      <c r="X101" s="599" t="s">
        <v>71</v>
      </c>
      <c r="Y101" s="1"/>
      <c r="AA101" s="27">
        <f t="shared" si="26"/>
        <v>0</v>
      </c>
      <c r="AB101" s="27">
        <f t="shared" si="27"/>
        <v>0</v>
      </c>
      <c r="AK101" s="38"/>
    </row>
    <row r="102" spans="2:37" s="27" customFormat="1" ht="11.25" hidden="1" customHeight="1" x14ac:dyDescent="0.15">
      <c r="B102" s="499">
        <v>76</v>
      </c>
      <c r="C102" s="708"/>
      <c r="D102" s="709"/>
      <c r="E102" s="710"/>
      <c r="F102" s="711"/>
      <c r="G102" s="723"/>
      <c r="H102" s="712"/>
      <c r="I102" s="713"/>
      <c r="J102" s="714"/>
      <c r="K102" s="715"/>
      <c r="L102" s="695" t="str">
        <f>IF(I102&gt;0,VLOOKUP(I102,Häufigkeiten!#REF!,4,FALSE)," ")</f>
        <v xml:space="preserve"> </v>
      </c>
      <c r="M102" s="717"/>
      <c r="N102" s="502" t="str">
        <f t="shared" si="32"/>
        <v/>
      </c>
      <c r="O102" s="689"/>
      <c r="P102" s="503" t="str">
        <f t="shared" si="33"/>
        <v/>
      </c>
      <c r="Q102" s="503" t="str">
        <f t="shared" si="34"/>
        <v/>
      </c>
      <c r="R102" s="502" t="str">
        <f t="shared" si="35"/>
        <v/>
      </c>
      <c r="S102" s="690">
        <f t="shared" si="36"/>
        <v>0</v>
      </c>
      <c r="T102" s="502" t="str">
        <f t="shared" si="37"/>
        <v xml:space="preserve"> </v>
      </c>
      <c r="U102" s="502" t="str">
        <f t="shared" si="38"/>
        <v/>
      </c>
      <c r="V102" s="504" t="str">
        <f t="shared" si="39"/>
        <v xml:space="preserve"> </v>
      </c>
      <c r="W102" s="554"/>
      <c r="X102" s="599" t="s">
        <v>71</v>
      </c>
      <c r="Y102" s="1"/>
      <c r="AA102" s="27">
        <f t="shared" si="26"/>
        <v>0</v>
      </c>
      <c r="AB102" s="27">
        <f t="shared" si="27"/>
        <v>0</v>
      </c>
      <c r="AK102" s="38"/>
    </row>
    <row r="103" spans="2:37" s="27" customFormat="1" ht="11.25" hidden="1" customHeight="1" x14ac:dyDescent="0.15">
      <c r="B103" s="722">
        <v>77</v>
      </c>
      <c r="C103" s="708"/>
      <c r="D103" s="709"/>
      <c r="E103" s="710"/>
      <c r="F103" s="711"/>
      <c r="G103" s="723"/>
      <c r="H103" s="712"/>
      <c r="I103" s="713"/>
      <c r="J103" s="714"/>
      <c r="K103" s="715"/>
      <c r="L103" s="695" t="str">
        <f>IF(I103&gt;0,VLOOKUP(I103,Häufigkeiten!#REF!,4,FALSE)," ")</f>
        <v xml:space="preserve"> </v>
      </c>
      <c r="M103" s="717"/>
      <c r="N103" s="502" t="str">
        <f t="shared" si="32"/>
        <v/>
      </c>
      <c r="O103" s="689"/>
      <c r="P103" s="503" t="str">
        <f t="shared" si="33"/>
        <v/>
      </c>
      <c r="Q103" s="503" t="str">
        <f t="shared" si="34"/>
        <v/>
      </c>
      <c r="R103" s="502" t="str">
        <f t="shared" si="35"/>
        <v/>
      </c>
      <c r="S103" s="690">
        <f t="shared" si="36"/>
        <v>0</v>
      </c>
      <c r="T103" s="502" t="str">
        <f t="shared" si="37"/>
        <v xml:space="preserve"> </v>
      </c>
      <c r="U103" s="502" t="str">
        <f t="shared" si="38"/>
        <v/>
      </c>
      <c r="V103" s="504" t="str">
        <f t="shared" si="39"/>
        <v xml:space="preserve"> </v>
      </c>
      <c r="W103" s="554"/>
      <c r="X103" s="599" t="s">
        <v>71</v>
      </c>
      <c r="Y103" s="1"/>
      <c r="AA103" s="27">
        <f t="shared" si="26"/>
        <v>0</v>
      </c>
      <c r="AB103" s="27">
        <f t="shared" si="27"/>
        <v>0</v>
      </c>
      <c r="AK103" s="38"/>
    </row>
    <row r="104" spans="2:37" s="27" customFormat="1" ht="11.25" hidden="1" customHeight="1" x14ac:dyDescent="0.15">
      <c r="B104" s="499">
        <v>78</v>
      </c>
      <c r="C104" s="708"/>
      <c r="D104" s="709"/>
      <c r="E104" s="710"/>
      <c r="F104" s="711"/>
      <c r="G104" s="723"/>
      <c r="H104" s="712"/>
      <c r="I104" s="713"/>
      <c r="J104" s="714"/>
      <c r="K104" s="715"/>
      <c r="L104" s="695" t="str">
        <f>IF(I104&gt;0,VLOOKUP(I104,Häufigkeiten!#REF!,4,FALSE)," ")</f>
        <v xml:space="preserve"> </v>
      </c>
      <c r="M104" s="717"/>
      <c r="N104" s="502" t="str">
        <f t="shared" si="32"/>
        <v/>
      </c>
      <c r="O104" s="689"/>
      <c r="P104" s="503" t="str">
        <f t="shared" si="33"/>
        <v/>
      </c>
      <c r="Q104" s="503" t="str">
        <f t="shared" si="34"/>
        <v/>
      </c>
      <c r="R104" s="502" t="str">
        <f t="shared" si="35"/>
        <v/>
      </c>
      <c r="S104" s="690">
        <f t="shared" si="36"/>
        <v>0</v>
      </c>
      <c r="T104" s="502" t="str">
        <f t="shared" si="37"/>
        <v xml:space="preserve"> </v>
      </c>
      <c r="U104" s="502" t="str">
        <f t="shared" si="38"/>
        <v/>
      </c>
      <c r="V104" s="504" t="str">
        <f t="shared" si="39"/>
        <v xml:space="preserve"> </v>
      </c>
      <c r="W104" s="554"/>
      <c r="X104" s="599" t="s">
        <v>71</v>
      </c>
      <c r="Y104" s="1"/>
      <c r="AA104" s="27">
        <f t="shared" si="26"/>
        <v>0</v>
      </c>
      <c r="AB104" s="27">
        <f t="shared" si="27"/>
        <v>0</v>
      </c>
      <c r="AK104" s="38"/>
    </row>
    <row r="105" spans="2:37" s="27" customFormat="1" ht="11.25" hidden="1" customHeight="1" x14ac:dyDescent="0.15">
      <c r="B105" s="722">
        <v>79</v>
      </c>
      <c r="C105" s="708"/>
      <c r="D105" s="709"/>
      <c r="E105" s="710"/>
      <c r="F105" s="711"/>
      <c r="G105" s="723"/>
      <c r="H105" s="712"/>
      <c r="I105" s="713"/>
      <c r="J105" s="714"/>
      <c r="K105" s="715"/>
      <c r="L105" s="695" t="str">
        <f>IF(I105&gt;0,VLOOKUP(I105,Häufigkeiten!#REF!,4,FALSE)," ")</f>
        <v xml:space="preserve"> </v>
      </c>
      <c r="M105" s="717"/>
      <c r="N105" s="502" t="str">
        <f t="shared" si="32"/>
        <v/>
      </c>
      <c r="O105" s="689"/>
      <c r="P105" s="503" t="str">
        <f t="shared" si="33"/>
        <v/>
      </c>
      <c r="Q105" s="503" t="str">
        <f t="shared" si="34"/>
        <v/>
      </c>
      <c r="R105" s="502" t="str">
        <f t="shared" si="35"/>
        <v/>
      </c>
      <c r="S105" s="690">
        <f t="shared" si="36"/>
        <v>0</v>
      </c>
      <c r="T105" s="502" t="str">
        <f t="shared" si="37"/>
        <v xml:space="preserve"> </v>
      </c>
      <c r="U105" s="502" t="str">
        <f t="shared" si="38"/>
        <v/>
      </c>
      <c r="V105" s="504" t="str">
        <f t="shared" si="39"/>
        <v xml:space="preserve"> </v>
      </c>
      <c r="W105" s="554"/>
      <c r="X105" s="599" t="s">
        <v>71</v>
      </c>
      <c r="Y105" s="1"/>
      <c r="AA105" s="27">
        <f t="shared" si="26"/>
        <v>0</v>
      </c>
      <c r="AB105" s="27">
        <f t="shared" si="27"/>
        <v>0</v>
      </c>
      <c r="AK105" s="38"/>
    </row>
    <row r="106" spans="2:37" s="27" customFormat="1" ht="11.25" hidden="1" customHeight="1" x14ac:dyDescent="0.15">
      <c r="B106" s="499">
        <v>80</v>
      </c>
      <c r="C106" s="708"/>
      <c r="D106" s="709"/>
      <c r="E106" s="710"/>
      <c r="F106" s="711"/>
      <c r="G106" s="723"/>
      <c r="H106" s="712"/>
      <c r="I106" s="713"/>
      <c r="J106" s="714"/>
      <c r="K106" s="715"/>
      <c r="L106" s="695" t="str">
        <f>IF(I106&gt;0,VLOOKUP(I106,Häufigkeiten!#REF!,4,FALSE)," ")</f>
        <v xml:space="preserve"> </v>
      </c>
      <c r="M106" s="717"/>
      <c r="N106" s="502" t="str">
        <f t="shared" si="32"/>
        <v/>
      </c>
      <c r="O106" s="689"/>
      <c r="P106" s="503" t="str">
        <f t="shared" si="33"/>
        <v/>
      </c>
      <c r="Q106" s="503" t="str">
        <f t="shared" si="34"/>
        <v/>
      </c>
      <c r="R106" s="502" t="str">
        <f t="shared" si="35"/>
        <v/>
      </c>
      <c r="S106" s="690">
        <f t="shared" si="36"/>
        <v>0</v>
      </c>
      <c r="T106" s="502" t="str">
        <f t="shared" si="37"/>
        <v xml:space="preserve"> </v>
      </c>
      <c r="U106" s="502" t="str">
        <f t="shared" si="38"/>
        <v/>
      </c>
      <c r="V106" s="504" t="str">
        <f t="shared" si="39"/>
        <v xml:space="preserve"> </v>
      </c>
      <c r="W106" s="554"/>
      <c r="X106" s="599" t="s">
        <v>71</v>
      </c>
      <c r="Y106" s="1"/>
      <c r="AA106" s="27">
        <f t="shared" si="26"/>
        <v>0</v>
      </c>
      <c r="AB106" s="27">
        <f t="shared" si="27"/>
        <v>0</v>
      </c>
      <c r="AK106" s="38"/>
    </row>
    <row r="107" spans="2:37" s="27" customFormat="1" ht="11.25" hidden="1" customHeight="1" x14ac:dyDescent="0.15">
      <c r="B107" s="722">
        <v>81</v>
      </c>
      <c r="C107" s="708"/>
      <c r="D107" s="709"/>
      <c r="E107" s="710"/>
      <c r="F107" s="711"/>
      <c r="G107" s="723"/>
      <c r="H107" s="712"/>
      <c r="I107" s="713"/>
      <c r="J107" s="714"/>
      <c r="K107" s="715"/>
      <c r="L107" s="695" t="str">
        <f>IF(I107&gt;0,VLOOKUP(I107,Häufigkeiten!#REF!,4,FALSE)," ")</f>
        <v xml:space="preserve"> </v>
      </c>
      <c r="M107" s="717"/>
      <c r="N107" s="502" t="str">
        <f t="shared" si="32"/>
        <v/>
      </c>
      <c r="O107" s="689"/>
      <c r="P107" s="503" t="str">
        <f t="shared" si="33"/>
        <v/>
      </c>
      <c r="Q107" s="503" t="str">
        <f t="shared" si="34"/>
        <v/>
      </c>
      <c r="R107" s="502" t="str">
        <f t="shared" si="35"/>
        <v/>
      </c>
      <c r="S107" s="690">
        <f t="shared" si="36"/>
        <v>0</v>
      </c>
      <c r="T107" s="502" t="str">
        <f t="shared" si="37"/>
        <v xml:space="preserve"> </v>
      </c>
      <c r="U107" s="502" t="str">
        <f t="shared" si="38"/>
        <v/>
      </c>
      <c r="V107" s="504" t="str">
        <f t="shared" si="39"/>
        <v xml:space="preserve"> </v>
      </c>
      <c r="W107" s="554"/>
      <c r="X107" s="599" t="s">
        <v>71</v>
      </c>
      <c r="Y107" s="1"/>
      <c r="AA107" s="27">
        <f t="shared" si="26"/>
        <v>0</v>
      </c>
      <c r="AB107" s="27">
        <f t="shared" si="27"/>
        <v>0</v>
      </c>
      <c r="AK107" s="38"/>
    </row>
    <row r="108" spans="2:37" s="27" customFormat="1" ht="11.25" hidden="1" customHeight="1" x14ac:dyDescent="0.15">
      <c r="B108" s="499">
        <v>82</v>
      </c>
      <c r="C108" s="708"/>
      <c r="D108" s="709"/>
      <c r="E108" s="710"/>
      <c r="F108" s="711"/>
      <c r="G108" s="723"/>
      <c r="H108" s="712"/>
      <c r="I108" s="713"/>
      <c r="J108" s="714"/>
      <c r="K108" s="715"/>
      <c r="L108" s="695" t="str">
        <f>IF(I108&gt;0,VLOOKUP(I108,Häufigkeiten!#REF!,4,FALSE)," ")</f>
        <v xml:space="preserve"> </v>
      </c>
      <c r="M108" s="717"/>
      <c r="N108" s="502" t="str">
        <f t="shared" si="32"/>
        <v/>
      </c>
      <c r="O108" s="689"/>
      <c r="P108" s="503" t="str">
        <f t="shared" si="33"/>
        <v/>
      </c>
      <c r="Q108" s="503" t="str">
        <f t="shared" si="34"/>
        <v/>
      </c>
      <c r="R108" s="502" t="str">
        <f t="shared" si="35"/>
        <v/>
      </c>
      <c r="S108" s="690">
        <f t="shared" si="36"/>
        <v>0</v>
      </c>
      <c r="T108" s="502" t="str">
        <f t="shared" si="37"/>
        <v xml:space="preserve"> </v>
      </c>
      <c r="U108" s="502" t="str">
        <f t="shared" si="38"/>
        <v/>
      </c>
      <c r="V108" s="504" t="str">
        <f t="shared" si="39"/>
        <v xml:space="preserve"> </v>
      </c>
      <c r="W108" s="554"/>
      <c r="X108" s="599" t="s">
        <v>71</v>
      </c>
      <c r="Y108" s="1"/>
      <c r="AA108" s="27">
        <f t="shared" si="26"/>
        <v>0</v>
      </c>
      <c r="AB108" s="27">
        <f t="shared" si="27"/>
        <v>0</v>
      </c>
      <c r="AK108" s="38"/>
    </row>
    <row r="109" spans="2:37" s="27" customFormat="1" ht="11.25" hidden="1" customHeight="1" x14ac:dyDescent="0.15">
      <c r="B109" s="722">
        <v>83</v>
      </c>
      <c r="C109" s="708"/>
      <c r="D109" s="709"/>
      <c r="E109" s="710"/>
      <c r="F109" s="711"/>
      <c r="G109" s="723"/>
      <c r="H109" s="712"/>
      <c r="I109" s="713"/>
      <c r="J109" s="714"/>
      <c r="K109" s="715"/>
      <c r="L109" s="695" t="str">
        <f>IF(I109&gt;0,VLOOKUP(I109,Häufigkeiten!#REF!,4,FALSE)," ")</f>
        <v xml:space="preserve"> </v>
      </c>
      <c r="M109" s="717"/>
      <c r="N109" s="502" t="str">
        <f t="shared" si="32"/>
        <v/>
      </c>
      <c r="O109" s="689"/>
      <c r="P109" s="503" t="str">
        <f t="shared" si="33"/>
        <v/>
      </c>
      <c r="Q109" s="503" t="str">
        <f t="shared" si="34"/>
        <v/>
      </c>
      <c r="R109" s="502" t="str">
        <f t="shared" si="35"/>
        <v/>
      </c>
      <c r="S109" s="690">
        <f t="shared" si="36"/>
        <v>0</v>
      </c>
      <c r="T109" s="502" t="str">
        <f t="shared" si="37"/>
        <v xml:space="preserve"> </v>
      </c>
      <c r="U109" s="502" t="str">
        <f t="shared" si="38"/>
        <v/>
      </c>
      <c r="V109" s="504" t="str">
        <f t="shared" si="39"/>
        <v xml:space="preserve"> </v>
      </c>
      <c r="W109" s="554"/>
      <c r="X109" s="599" t="s">
        <v>71</v>
      </c>
      <c r="Y109" s="1"/>
      <c r="AA109" s="27">
        <f t="shared" si="26"/>
        <v>0</v>
      </c>
      <c r="AB109" s="27">
        <f t="shared" si="27"/>
        <v>0</v>
      </c>
      <c r="AK109" s="38"/>
    </row>
    <row r="110" spans="2:37" s="27" customFormat="1" ht="11.25" hidden="1" customHeight="1" x14ac:dyDescent="0.15">
      <c r="B110" s="499">
        <v>84</v>
      </c>
      <c r="C110" s="708"/>
      <c r="D110" s="709"/>
      <c r="E110" s="710"/>
      <c r="F110" s="711"/>
      <c r="G110" s="723"/>
      <c r="H110" s="712"/>
      <c r="I110" s="713"/>
      <c r="J110" s="714"/>
      <c r="K110" s="715"/>
      <c r="L110" s="695" t="str">
        <f>IF(I110&gt;0,VLOOKUP(I110,Häufigkeiten!#REF!,4,FALSE)," ")</f>
        <v xml:space="preserve"> </v>
      </c>
      <c r="M110" s="717"/>
      <c r="N110" s="502" t="str">
        <f t="shared" si="32"/>
        <v/>
      </c>
      <c r="O110" s="689"/>
      <c r="P110" s="503" t="str">
        <f t="shared" si="33"/>
        <v/>
      </c>
      <c r="Q110" s="503" t="str">
        <f t="shared" si="34"/>
        <v/>
      </c>
      <c r="R110" s="502" t="str">
        <f t="shared" si="35"/>
        <v/>
      </c>
      <c r="S110" s="690">
        <f t="shared" si="36"/>
        <v>0</v>
      </c>
      <c r="T110" s="502" t="str">
        <f t="shared" si="37"/>
        <v xml:space="preserve"> </v>
      </c>
      <c r="U110" s="502" t="str">
        <f t="shared" si="38"/>
        <v/>
      </c>
      <c r="V110" s="504" t="str">
        <f t="shared" si="39"/>
        <v xml:space="preserve"> </v>
      </c>
      <c r="W110" s="554"/>
      <c r="X110" s="599" t="s">
        <v>71</v>
      </c>
      <c r="Y110" s="1"/>
      <c r="AA110" s="27">
        <f t="shared" si="26"/>
        <v>0</v>
      </c>
      <c r="AB110" s="27">
        <f t="shared" si="27"/>
        <v>0</v>
      </c>
      <c r="AK110" s="38"/>
    </row>
    <row r="111" spans="2:37" s="27" customFormat="1" ht="11.25" hidden="1" customHeight="1" x14ac:dyDescent="0.15">
      <c r="B111" s="722">
        <v>85</v>
      </c>
      <c r="C111" s="708"/>
      <c r="D111" s="709"/>
      <c r="E111" s="710"/>
      <c r="F111" s="711"/>
      <c r="G111" s="723"/>
      <c r="H111" s="712"/>
      <c r="I111" s="713"/>
      <c r="J111" s="714"/>
      <c r="K111" s="715"/>
      <c r="L111" s="695" t="str">
        <f>IF(I111&gt;0,VLOOKUP(I111,Häufigkeiten!#REF!,4,FALSE)," ")</f>
        <v xml:space="preserve"> </v>
      </c>
      <c r="M111" s="717"/>
      <c r="N111" s="502" t="str">
        <f t="shared" si="32"/>
        <v/>
      </c>
      <c r="O111" s="689"/>
      <c r="P111" s="503" t="str">
        <f t="shared" si="33"/>
        <v/>
      </c>
      <c r="Q111" s="503" t="str">
        <f t="shared" si="34"/>
        <v/>
      </c>
      <c r="R111" s="502" t="str">
        <f t="shared" si="35"/>
        <v/>
      </c>
      <c r="S111" s="690">
        <f t="shared" si="36"/>
        <v>0</v>
      </c>
      <c r="T111" s="502" t="str">
        <f t="shared" si="37"/>
        <v xml:space="preserve"> </v>
      </c>
      <c r="U111" s="502" t="str">
        <f t="shared" si="38"/>
        <v/>
      </c>
      <c r="V111" s="504" t="str">
        <f t="shared" si="39"/>
        <v xml:space="preserve"> </v>
      </c>
      <c r="W111" s="554"/>
      <c r="X111" s="599" t="s">
        <v>71</v>
      </c>
      <c r="Y111" s="1"/>
      <c r="AA111" s="27">
        <f t="shared" si="26"/>
        <v>0</v>
      </c>
      <c r="AB111" s="27">
        <f t="shared" si="27"/>
        <v>0</v>
      </c>
      <c r="AK111" s="38"/>
    </row>
    <row r="112" spans="2:37" s="27" customFormat="1" ht="11.25" hidden="1" customHeight="1" x14ac:dyDescent="0.15">
      <c r="B112" s="499">
        <v>86</v>
      </c>
      <c r="C112" s="708"/>
      <c r="D112" s="709"/>
      <c r="E112" s="710"/>
      <c r="F112" s="711"/>
      <c r="G112" s="723"/>
      <c r="H112" s="712"/>
      <c r="I112" s="713"/>
      <c r="J112" s="714"/>
      <c r="K112" s="715"/>
      <c r="L112" s="695" t="str">
        <f>IF(I112&gt;0,VLOOKUP(I112,Häufigkeiten!#REF!,4,FALSE)," ")</f>
        <v xml:space="preserve"> </v>
      </c>
      <c r="M112" s="717"/>
      <c r="N112" s="502" t="str">
        <f t="shared" si="32"/>
        <v/>
      </c>
      <c r="O112" s="689"/>
      <c r="P112" s="503" t="str">
        <f t="shared" si="33"/>
        <v/>
      </c>
      <c r="Q112" s="503" t="str">
        <f t="shared" si="34"/>
        <v/>
      </c>
      <c r="R112" s="502" t="str">
        <f t="shared" si="35"/>
        <v/>
      </c>
      <c r="S112" s="690">
        <f t="shared" si="36"/>
        <v>0</v>
      </c>
      <c r="T112" s="502" t="str">
        <f t="shared" si="37"/>
        <v xml:space="preserve"> </v>
      </c>
      <c r="U112" s="502" t="str">
        <f t="shared" si="38"/>
        <v/>
      </c>
      <c r="V112" s="504" t="str">
        <f t="shared" si="39"/>
        <v xml:space="preserve"> </v>
      </c>
      <c r="W112" s="554"/>
      <c r="X112" s="599" t="s">
        <v>71</v>
      </c>
      <c r="Y112" s="1"/>
      <c r="AA112" s="27">
        <f t="shared" si="26"/>
        <v>0</v>
      </c>
      <c r="AB112" s="27">
        <f t="shared" si="27"/>
        <v>0</v>
      </c>
      <c r="AK112" s="38"/>
    </row>
    <row r="113" spans="2:37" s="27" customFormat="1" ht="11.25" hidden="1" customHeight="1" x14ac:dyDescent="0.15">
      <c r="B113" s="722">
        <v>87</v>
      </c>
      <c r="C113" s="708"/>
      <c r="D113" s="709"/>
      <c r="E113" s="710"/>
      <c r="F113" s="711"/>
      <c r="G113" s="723"/>
      <c r="H113" s="712"/>
      <c r="I113" s="713"/>
      <c r="J113" s="714"/>
      <c r="K113" s="715"/>
      <c r="L113" s="695" t="str">
        <f>IF(I113&gt;0,VLOOKUP(I113,Häufigkeiten!#REF!,4,FALSE)," ")</f>
        <v xml:space="preserve"> </v>
      </c>
      <c r="M113" s="717"/>
      <c r="N113" s="502" t="str">
        <f t="shared" si="32"/>
        <v/>
      </c>
      <c r="O113" s="689"/>
      <c r="P113" s="503" t="str">
        <f t="shared" si="33"/>
        <v/>
      </c>
      <c r="Q113" s="503" t="str">
        <f t="shared" si="34"/>
        <v/>
      </c>
      <c r="R113" s="502" t="str">
        <f t="shared" si="35"/>
        <v/>
      </c>
      <c r="S113" s="690">
        <f t="shared" si="36"/>
        <v>0</v>
      </c>
      <c r="T113" s="502" t="str">
        <f t="shared" si="37"/>
        <v xml:space="preserve"> </v>
      </c>
      <c r="U113" s="502" t="str">
        <f t="shared" si="38"/>
        <v/>
      </c>
      <c r="V113" s="504" t="str">
        <f t="shared" si="39"/>
        <v xml:space="preserve"> </v>
      </c>
      <c r="W113" s="554"/>
      <c r="X113" s="599" t="s">
        <v>71</v>
      </c>
      <c r="Y113" s="1"/>
      <c r="AA113" s="27">
        <f t="shared" si="26"/>
        <v>0</v>
      </c>
      <c r="AB113" s="27">
        <f t="shared" si="27"/>
        <v>0</v>
      </c>
      <c r="AK113" s="38"/>
    </row>
    <row r="114" spans="2:37" s="27" customFormat="1" ht="11.25" hidden="1" customHeight="1" x14ac:dyDescent="0.15">
      <c r="B114" s="499">
        <v>88</v>
      </c>
      <c r="C114" s="708"/>
      <c r="D114" s="709"/>
      <c r="E114" s="710"/>
      <c r="F114" s="711"/>
      <c r="G114" s="723"/>
      <c r="H114" s="712"/>
      <c r="I114" s="713"/>
      <c r="J114" s="714"/>
      <c r="K114" s="715"/>
      <c r="L114" s="695" t="str">
        <f>IF(I114&gt;0,VLOOKUP(I114,Häufigkeiten!#REF!,4,FALSE)," ")</f>
        <v xml:space="preserve"> </v>
      </c>
      <c r="M114" s="717"/>
      <c r="N114" s="502" t="str">
        <f t="shared" si="32"/>
        <v/>
      </c>
      <c r="O114" s="689"/>
      <c r="P114" s="503" t="str">
        <f t="shared" si="33"/>
        <v/>
      </c>
      <c r="Q114" s="503" t="str">
        <f t="shared" si="34"/>
        <v/>
      </c>
      <c r="R114" s="502" t="str">
        <f t="shared" si="35"/>
        <v/>
      </c>
      <c r="S114" s="690">
        <f t="shared" si="36"/>
        <v>0</v>
      </c>
      <c r="T114" s="502" t="str">
        <f t="shared" si="37"/>
        <v xml:space="preserve"> </v>
      </c>
      <c r="U114" s="502" t="str">
        <f t="shared" si="38"/>
        <v/>
      </c>
      <c r="V114" s="504" t="str">
        <f t="shared" si="39"/>
        <v xml:space="preserve"> </v>
      </c>
      <c r="W114" s="554"/>
      <c r="X114" s="599" t="s">
        <v>71</v>
      </c>
      <c r="Y114" s="1"/>
      <c r="AA114" s="27">
        <f t="shared" si="26"/>
        <v>0</v>
      </c>
      <c r="AB114" s="27">
        <f t="shared" si="27"/>
        <v>0</v>
      </c>
      <c r="AK114" s="38"/>
    </row>
    <row r="115" spans="2:37" s="27" customFormat="1" ht="11.25" hidden="1" customHeight="1" x14ac:dyDescent="0.15">
      <c r="B115" s="722">
        <v>89</v>
      </c>
      <c r="C115" s="708"/>
      <c r="D115" s="709"/>
      <c r="E115" s="710"/>
      <c r="F115" s="711"/>
      <c r="G115" s="723"/>
      <c r="H115" s="712"/>
      <c r="I115" s="713"/>
      <c r="J115" s="714"/>
      <c r="K115" s="715"/>
      <c r="L115" s="695" t="str">
        <f>IF(I115&gt;0,VLOOKUP(I115,Häufigkeiten!#REF!,4,FALSE)," ")</f>
        <v xml:space="preserve"> </v>
      </c>
      <c r="M115" s="717"/>
      <c r="N115" s="502" t="str">
        <f t="shared" si="32"/>
        <v/>
      </c>
      <c r="O115" s="689"/>
      <c r="P115" s="503" t="str">
        <f t="shared" si="33"/>
        <v/>
      </c>
      <c r="Q115" s="503" t="str">
        <f t="shared" si="34"/>
        <v/>
      </c>
      <c r="R115" s="502" t="str">
        <f t="shared" si="35"/>
        <v/>
      </c>
      <c r="S115" s="690">
        <f t="shared" si="36"/>
        <v>0</v>
      </c>
      <c r="T115" s="502" t="str">
        <f t="shared" si="37"/>
        <v xml:space="preserve"> </v>
      </c>
      <c r="U115" s="502" t="str">
        <f t="shared" si="38"/>
        <v/>
      </c>
      <c r="V115" s="504" t="str">
        <f t="shared" si="39"/>
        <v xml:space="preserve"> </v>
      </c>
      <c r="W115" s="554"/>
      <c r="X115" s="599" t="s">
        <v>71</v>
      </c>
      <c r="Y115" s="1"/>
      <c r="AA115" s="27">
        <f t="shared" si="26"/>
        <v>0</v>
      </c>
      <c r="AB115" s="27">
        <f t="shared" si="27"/>
        <v>0</v>
      </c>
      <c r="AK115" s="38"/>
    </row>
    <row r="116" spans="2:37" s="27" customFormat="1" ht="11.25" hidden="1" customHeight="1" x14ac:dyDescent="0.15">
      <c r="B116" s="499">
        <v>90</v>
      </c>
      <c r="C116" s="708"/>
      <c r="D116" s="709"/>
      <c r="E116" s="710"/>
      <c r="F116" s="711"/>
      <c r="G116" s="723"/>
      <c r="H116" s="712"/>
      <c r="I116" s="713"/>
      <c r="J116" s="714"/>
      <c r="K116" s="715"/>
      <c r="L116" s="695" t="str">
        <f>IF(I116&gt;0,VLOOKUP(I116,Häufigkeiten!#REF!,4,FALSE)," ")</f>
        <v xml:space="preserve"> </v>
      </c>
      <c r="M116" s="717"/>
      <c r="N116" s="502" t="str">
        <f t="shared" si="32"/>
        <v/>
      </c>
      <c r="O116" s="689"/>
      <c r="P116" s="503" t="str">
        <f t="shared" si="33"/>
        <v/>
      </c>
      <c r="Q116" s="503" t="str">
        <f t="shared" si="34"/>
        <v/>
      </c>
      <c r="R116" s="502" t="str">
        <f t="shared" si="35"/>
        <v/>
      </c>
      <c r="S116" s="690">
        <f t="shared" si="36"/>
        <v>0</v>
      </c>
      <c r="T116" s="502" t="str">
        <f t="shared" si="37"/>
        <v xml:space="preserve"> </v>
      </c>
      <c r="U116" s="502" t="str">
        <f t="shared" si="38"/>
        <v/>
      </c>
      <c r="V116" s="504" t="str">
        <f t="shared" si="39"/>
        <v xml:space="preserve"> </v>
      </c>
      <c r="W116" s="554"/>
      <c r="X116" s="599" t="s">
        <v>71</v>
      </c>
      <c r="Y116" s="1"/>
      <c r="AA116" s="27">
        <f t="shared" si="26"/>
        <v>0</v>
      </c>
      <c r="AB116" s="27">
        <f t="shared" si="27"/>
        <v>0</v>
      </c>
      <c r="AK116" s="38"/>
    </row>
    <row r="117" spans="2:37" s="27" customFormat="1" ht="11.25" hidden="1" customHeight="1" x14ac:dyDescent="0.15">
      <c r="B117" s="722">
        <v>91</v>
      </c>
      <c r="C117" s="708"/>
      <c r="D117" s="709"/>
      <c r="E117" s="710"/>
      <c r="F117" s="711"/>
      <c r="G117" s="723"/>
      <c r="H117" s="712"/>
      <c r="I117" s="713"/>
      <c r="J117" s="714"/>
      <c r="K117" s="715"/>
      <c r="L117" s="695" t="str">
        <f>IF(I117&gt;0,VLOOKUP(I117,Häufigkeiten!#REF!,4,FALSE)," ")</f>
        <v xml:space="preserve"> </v>
      </c>
      <c r="M117" s="717"/>
      <c r="N117" s="502" t="str">
        <f t="shared" si="32"/>
        <v/>
      </c>
      <c r="O117" s="689"/>
      <c r="P117" s="503" t="str">
        <f t="shared" si="33"/>
        <v/>
      </c>
      <c r="Q117" s="503" t="str">
        <f t="shared" si="34"/>
        <v/>
      </c>
      <c r="R117" s="502" t="str">
        <f t="shared" si="35"/>
        <v/>
      </c>
      <c r="S117" s="690">
        <f t="shared" si="36"/>
        <v>0</v>
      </c>
      <c r="T117" s="502" t="str">
        <f t="shared" si="37"/>
        <v xml:space="preserve"> </v>
      </c>
      <c r="U117" s="502" t="str">
        <f t="shared" si="38"/>
        <v/>
      </c>
      <c r="V117" s="504" t="str">
        <f t="shared" si="39"/>
        <v xml:space="preserve"> </v>
      </c>
      <c r="W117" s="554"/>
      <c r="X117" s="599" t="s">
        <v>71</v>
      </c>
      <c r="Y117" s="1"/>
      <c r="AA117" s="27">
        <f t="shared" si="26"/>
        <v>0</v>
      </c>
      <c r="AB117" s="27">
        <f t="shared" si="27"/>
        <v>0</v>
      </c>
      <c r="AK117" s="38"/>
    </row>
    <row r="118" spans="2:37" s="27" customFormat="1" ht="11.25" hidden="1" customHeight="1" x14ac:dyDescent="0.15">
      <c r="B118" s="499">
        <v>92</v>
      </c>
      <c r="C118" s="708"/>
      <c r="D118" s="709"/>
      <c r="E118" s="710"/>
      <c r="F118" s="711"/>
      <c r="G118" s="723"/>
      <c r="H118" s="712"/>
      <c r="I118" s="713"/>
      <c r="J118" s="714"/>
      <c r="K118" s="715"/>
      <c r="L118" s="695" t="str">
        <f>IF(I118&gt;0,VLOOKUP(I118,Häufigkeiten!#REF!,4,FALSE)," ")</f>
        <v xml:space="preserve"> </v>
      </c>
      <c r="M118" s="717"/>
      <c r="N118" s="502" t="str">
        <f t="shared" si="32"/>
        <v/>
      </c>
      <c r="O118" s="689"/>
      <c r="P118" s="503" t="str">
        <f t="shared" si="33"/>
        <v/>
      </c>
      <c r="Q118" s="503" t="str">
        <f t="shared" si="34"/>
        <v/>
      </c>
      <c r="R118" s="502" t="str">
        <f t="shared" si="35"/>
        <v/>
      </c>
      <c r="S118" s="690">
        <f t="shared" si="36"/>
        <v>0</v>
      </c>
      <c r="T118" s="502" t="str">
        <f t="shared" si="37"/>
        <v xml:space="preserve"> </v>
      </c>
      <c r="U118" s="502" t="str">
        <f t="shared" si="38"/>
        <v/>
      </c>
      <c r="V118" s="504" t="str">
        <f t="shared" si="39"/>
        <v xml:space="preserve"> </v>
      </c>
      <c r="W118" s="554"/>
      <c r="X118" s="599" t="s">
        <v>71</v>
      </c>
      <c r="Y118" s="1"/>
      <c r="AA118" s="27">
        <f t="shared" si="26"/>
        <v>0</v>
      </c>
      <c r="AB118" s="27">
        <f t="shared" si="27"/>
        <v>0</v>
      </c>
      <c r="AK118" s="38"/>
    </row>
    <row r="119" spans="2:37" s="27" customFormat="1" ht="11.25" hidden="1" customHeight="1" x14ac:dyDescent="0.15">
      <c r="B119" s="722">
        <v>93</v>
      </c>
      <c r="C119" s="708"/>
      <c r="D119" s="709"/>
      <c r="E119" s="710"/>
      <c r="F119" s="711"/>
      <c r="G119" s="723"/>
      <c r="H119" s="712"/>
      <c r="I119" s="713"/>
      <c r="J119" s="714"/>
      <c r="K119" s="715"/>
      <c r="L119" s="695" t="str">
        <f>IF(I119&gt;0,VLOOKUP(I119,Häufigkeiten!#REF!,4,FALSE)," ")</f>
        <v xml:space="preserve"> </v>
      </c>
      <c r="M119" s="717"/>
      <c r="N119" s="502" t="str">
        <f t="shared" si="32"/>
        <v/>
      </c>
      <c r="O119" s="689"/>
      <c r="P119" s="503" t="str">
        <f t="shared" si="33"/>
        <v/>
      </c>
      <c r="Q119" s="503" t="str">
        <f t="shared" si="34"/>
        <v/>
      </c>
      <c r="R119" s="502" t="str">
        <f t="shared" si="35"/>
        <v/>
      </c>
      <c r="S119" s="690">
        <f t="shared" si="36"/>
        <v>0</v>
      </c>
      <c r="T119" s="502" t="str">
        <f t="shared" si="37"/>
        <v xml:space="preserve"> </v>
      </c>
      <c r="U119" s="502" t="str">
        <f t="shared" si="38"/>
        <v/>
      </c>
      <c r="V119" s="504" t="str">
        <f t="shared" si="39"/>
        <v xml:space="preserve"> </v>
      </c>
      <c r="W119" s="554"/>
      <c r="X119" s="599" t="s">
        <v>71</v>
      </c>
      <c r="Y119" s="1"/>
      <c r="AA119" s="27">
        <f t="shared" si="26"/>
        <v>0</v>
      </c>
      <c r="AB119" s="27">
        <f t="shared" si="27"/>
        <v>0</v>
      </c>
      <c r="AK119" s="38"/>
    </row>
    <row r="120" spans="2:37" s="27" customFormat="1" ht="11.25" hidden="1" customHeight="1" x14ac:dyDescent="0.15">
      <c r="B120" s="499">
        <v>94</v>
      </c>
      <c r="C120" s="708"/>
      <c r="D120" s="709"/>
      <c r="E120" s="710"/>
      <c r="F120" s="711"/>
      <c r="G120" s="723"/>
      <c r="H120" s="712"/>
      <c r="I120" s="713"/>
      <c r="J120" s="714"/>
      <c r="K120" s="715"/>
      <c r="L120" s="695" t="str">
        <f>IF(I120&gt;0,VLOOKUP(I120,Häufigkeiten!#REF!,4,FALSE)," ")</f>
        <v xml:space="preserve"> </v>
      </c>
      <c r="M120" s="717"/>
      <c r="N120" s="502" t="str">
        <f t="shared" si="32"/>
        <v/>
      </c>
      <c r="O120" s="689"/>
      <c r="P120" s="503" t="str">
        <f t="shared" si="33"/>
        <v/>
      </c>
      <c r="Q120" s="503" t="str">
        <f t="shared" si="34"/>
        <v/>
      </c>
      <c r="R120" s="502" t="str">
        <f t="shared" si="35"/>
        <v/>
      </c>
      <c r="S120" s="690">
        <f t="shared" si="36"/>
        <v>0</v>
      </c>
      <c r="T120" s="502" t="str">
        <f t="shared" si="37"/>
        <v xml:space="preserve"> </v>
      </c>
      <c r="U120" s="502" t="str">
        <f t="shared" si="38"/>
        <v/>
      </c>
      <c r="V120" s="504" t="str">
        <f t="shared" si="39"/>
        <v xml:space="preserve"> </v>
      </c>
      <c r="W120" s="554"/>
      <c r="X120" s="599" t="s">
        <v>71</v>
      </c>
      <c r="Y120" s="1"/>
      <c r="AA120" s="27">
        <f t="shared" si="26"/>
        <v>0</v>
      </c>
      <c r="AB120" s="27">
        <f t="shared" si="27"/>
        <v>0</v>
      </c>
      <c r="AK120" s="38"/>
    </row>
    <row r="121" spans="2:37" s="27" customFormat="1" ht="11.25" hidden="1" customHeight="1" x14ac:dyDescent="0.15">
      <c r="B121" s="722">
        <v>95</v>
      </c>
      <c r="C121" s="708"/>
      <c r="D121" s="709"/>
      <c r="E121" s="710"/>
      <c r="F121" s="711"/>
      <c r="G121" s="723"/>
      <c r="H121" s="712"/>
      <c r="I121" s="713"/>
      <c r="J121" s="714"/>
      <c r="K121" s="715"/>
      <c r="L121" s="695" t="str">
        <f>IF(I121&gt;0,VLOOKUP(I121,Häufigkeiten!#REF!,4,FALSE)," ")</f>
        <v xml:space="preserve"> </v>
      </c>
      <c r="M121" s="717"/>
      <c r="N121" s="502" t="str">
        <f t="shared" si="32"/>
        <v/>
      </c>
      <c r="O121" s="689"/>
      <c r="P121" s="503" t="str">
        <f t="shared" si="33"/>
        <v/>
      </c>
      <c r="Q121" s="503" t="str">
        <f t="shared" si="34"/>
        <v/>
      </c>
      <c r="R121" s="502" t="str">
        <f t="shared" si="35"/>
        <v/>
      </c>
      <c r="S121" s="690">
        <f t="shared" si="36"/>
        <v>0</v>
      </c>
      <c r="T121" s="502" t="str">
        <f t="shared" si="37"/>
        <v xml:space="preserve"> </v>
      </c>
      <c r="U121" s="502" t="str">
        <f t="shared" si="38"/>
        <v/>
      </c>
      <c r="V121" s="504" t="str">
        <f t="shared" si="39"/>
        <v xml:space="preserve"> </v>
      </c>
      <c r="W121" s="554"/>
      <c r="X121" s="599" t="s">
        <v>71</v>
      </c>
      <c r="Y121" s="1"/>
      <c r="AA121" s="27">
        <f t="shared" si="26"/>
        <v>0</v>
      </c>
      <c r="AB121" s="27">
        <f t="shared" si="27"/>
        <v>0</v>
      </c>
      <c r="AK121" s="38"/>
    </row>
    <row r="122" spans="2:37" s="27" customFormat="1" ht="11.25" hidden="1" customHeight="1" x14ac:dyDescent="0.15">
      <c r="B122" s="499">
        <v>96</v>
      </c>
      <c r="C122" s="708"/>
      <c r="D122" s="709"/>
      <c r="E122" s="710"/>
      <c r="F122" s="711"/>
      <c r="G122" s="723"/>
      <c r="H122" s="712"/>
      <c r="I122" s="713"/>
      <c r="J122" s="714"/>
      <c r="K122" s="715"/>
      <c r="L122" s="695" t="str">
        <f>IF(I122&gt;0,VLOOKUP(I122,Häufigkeiten!#REF!,4,FALSE)," ")</f>
        <v xml:space="preserve"> </v>
      </c>
      <c r="M122" s="717"/>
      <c r="N122" s="502" t="str">
        <f t="shared" si="32"/>
        <v/>
      </c>
      <c r="O122" s="689"/>
      <c r="P122" s="503" t="str">
        <f t="shared" si="33"/>
        <v/>
      </c>
      <c r="Q122" s="503" t="str">
        <f t="shared" si="34"/>
        <v/>
      </c>
      <c r="R122" s="502" t="str">
        <f t="shared" si="35"/>
        <v/>
      </c>
      <c r="S122" s="690">
        <f t="shared" si="36"/>
        <v>0</v>
      </c>
      <c r="T122" s="502" t="str">
        <f t="shared" si="37"/>
        <v xml:space="preserve"> </v>
      </c>
      <c r="U122" s="502" t="str">
        <f t="shared" si="38"/>
        <v/>
      </c>
      <c r="V122" s="504" t="str">
        <f t="shared" si="39"/>
        <v xml:space="preserve"> </v>
      </c>
      <c r="W122" s="554"/>
      <c r="X122" s="599" t="s">
        <v>71</v>
      </c>
      <c r="Y122" s="1"/>
      <c r="AA122" s="27">
        <f t="shared" ref="AA122:AA135" si="40">IF(E122=0,C122," ")</f>
        <v>0</v>
      </c>
      <c r="AB122" s="27">
        <f t="shared" ref="AB122:AB136" si="41">IF(K122=0,E122," ")</f>
        <v>0</v>
      </c>
      <c r="AK122" s="38"/>
    </row>
    <row r="123" spans="2:37" s="27" customFormat="1" ht="11.25" hidden="1" customHeight="1" x14ac:dyDescent="0.15">
      <c r="B123" s="722">
        <v>97</v>
      </c>
      <c r="C123" s="708"/>
      <c r="D123" s="709"/>
      <c r="E123" s="710"/>
      <c r="F123" s="711"/>
      <c r="G123" s="723"/>
      <c r="H123" s="712"/>
      <c r="I123" s="713"/>
      <c r="J123" s="714"/>
      <c r="K123" s="715"/>
      <c r="L123" s="695" t="str">
        <f>IF(I123&gt;0,VLOOKUP(I123,Häufigkeiten!#REF!,4,FALSE)," ")</f>
        <v xml:space="preserve"> </v>
      </c>
      <c r="M123" s="717"/>
      <c r="N123" s="502" t="str">
        <f t="shared" si="32"/>
        <v/>
      </c>
      <c r="O123" s="689"/>
      <c r="P123" s="503" t="str">
        <f t="shared" si="33"/>
        <v/>
      </c>
      <c r="Q123" s="503" t="str">
        <f t="shared" si="34"/>
        <v/>
      </c>
      <c r="R123" s="502" t="str">
        <f t="shared" si="35"/>
        <v/>
      </c>
      <c r="S123" s="690">
        <f t="shared" si="36"/>
        <v>0</v>
      </c>
      <c r="T123" s="502" t="str">
        <f t="shared" si="37"/>
        <v xml:space="preserve"> </v>
      </c>
      <c r="U123" s="502" t="str">
        <f t="shared" si="38"/>
        <v/>
      </c>
      <c r="V123" s="504" t="str">
        <f t="shared" si="39"/>
        <v xml:space="preserve"> </v>
      </c>
      <c r="W123" s="554"/>
      <c r="X123" s="599" t="s">
        <v>71</v>
      </c>
      <c r="Y123" s="1"/>
      <c r="AA123" s="27">
        <f t="shared" si="40"/>
        <v>0</v>
      </c>
      <c r="AB123" s="27">
        <f t="shared" si="41"/>
        <v>0</v>
      </c>
      <c r="AK123" s="38"/>
    </row>
    <row r="124" spans="2:37" s="27" customFormat="1" ht="11.25" hidden="1" customHeight="1" x14ac:dyDescent="0.15">
      <c r="B124" s="499">
        <v>98</v>
      </c>
      <c r="C124" s="708"/>
      <c r="D124" s="709"/>
      <c r="E124" s="710"/>
      <c r="F124" s="711"/>
      <c r="G124" s="723"/>
      <c r="H124" s="712"/>
      <c r="I124" s="713"/>
      <c r="J124" s="714"/>
      <c r="K124" s="715"/>
      <c r="L124" s="695" t="str">
        <f>IF(I124&gt;0,VLOOKUP(I124,Häufigkeiten!#REF!,4,FALSE)," ")</f>
        <v xml:space="preserve"> </v>
      </c>
      <c r="M124" s="717"/>
      <c r="N124" s="502" t="str">
        <f t="shared" si="32"/>
        <v/>
      </c>
      <c r="O124" s="689"/>
      <c r="P124" s="503" t="str">
        <f t="shared" si="33"/>
        <v/>
      </c>
      <c r="Q124" s="503" t="str">
        <f t="shared" si="34"/>
        <v/>
      </c>
      <c r="R124" s="502" t="str">
        <f t="shared" si="35"/>
        <v/>
      </c>
      <c r="S124" s="690">
        <f t="shared" si="36"/>
        <v>0</v>
      </c>
      <c r="T124" s="502" t="str">
        <f t="shared" si="37"/>
        <v xml:space="preserve"> </v>
      </c>
      <c r="U124" s="502" t="str">
        <f t="shared" si="38"/>
        <v/>
      </c>
      <c r="V124" s="504" t="str">
        <f t="shared" si="39"/>
        <v xml:space="preserve"> </v>
      </c>
      <c r="W124" s="554"/>
      <c r="X124" s="599" t="s">
        <v>71</v>
      </c>
      <c r="Y124" s="1"/>
      <c r="AA124" s="27">
        <f t="shared" si="40"/>
        <v>0</v>
      </c>
      <c r="AB124" s="27">
        <f t="shared" si="41"/>
        <v>0</v>
      </c>
      <c r="AK124" s="38"/>
    </row>
    <row r="125" spans="2:37" s="27" customFormat="1" ht="11.25" hidden="1" customHeight="1" x14ac:dyDescent="0.15">
      <c r="B125" s="722">
        <v>99</v>
      </c>
      <c r="C125" s="708"/>
      <c r="D125" s="709"/>
      <c r="E125" s="710"/>
      <c r="F125" s="711"/>
      <c r="G125" s="723"/>
      <c r="H125" s="712"/>
      <c r="I125" s="713"/>
      <c r="J125" s="714"/>
      <c r="K125" s="715"/>
      <c r="L125" s="695" t="str">
        <f>IF(I125&gt;0,VLOOKUP(I125,Häufigkeiten!#REF!,4,FALSE)," ")</f>
        <v xml:space="preserve"> </v>
      </c>
      <c r="M125" s="717"/>
      <c r="N125" s="502" t="str">
        <f t="shared" si="32"/>
        <v/>
      </c>
      <c r="O125" s="689"/>
      <c r="P125" s="503" t="str">
        <f t="shared" si="33"/>
        <v/>
      </c>
      <c r="Q125" s="503" t="str">
        <f t="shared" si="34"/>
        <v/>
      </c>
      <c r="R125" s="502" t="str">
        <f t="shared" si="35"/>
        <v/>
      </c>
      <c r="S125" s="690">
        <f t="shared" si="36"/>
        <v>0</v>
      </c>
      <c r="T125" s="502" t="str">
        <f t="shared" si="37"/>
        <v xml:space="preserve"> </v>
      </c>
      <c r="U125" s="502" t="str">
        <f t="shared" si="38"/>
        <v/>
      </c>
      <c r="V125" s="504" t="str">
        <f t="shared" si="39"/>
        <v xml:space="preserve"> </v>
      </c>
      <c r="W125" s="554"/>
      <c r="X125" s="599" t="s">
        <v>71</v>
      </c>
      <c r="Y125" s="1"/>
      <c r="AA125" s="27">
        <f t="shared" si="40"/>
        <v>0</v>
      </c>
      <c r="AB125" s="27">
        <f t="shared" si="41"/>
        <v>0</v>
      </c>
      <c r="AK125" s="38"/>
    </row>
    <row r="126" spans="2:37" s="27" customFormat="1" ht="11.25" hidden="1" customHeight="1" x14ac:dyDescent="0.15">
      <c r="B126" s="499">
        <v>100</v>
      </c>
      <c r="C126" s="708"/>
      <c r="D126" s="709"/>
      <c r="E126" s="710"/>
      <c r="F126" s="711"/>
      <c r="G126" s="723"/>
      <c r="H126" s="712"/>
      <c r="I126" s="713"/>
      <c r="J126" s="714"/>
      <c r="K126" s="715"/>
      <c r="L126" s="695" t="str">
        <f>IF(I126&gt;0,VLOOKUP(I126,Häufigkeiten!#REF!,4,FALSE)," ")</f>
        <v xml:space="preserve"> </v>
      </c>
      <c r="M126" s="717"/>
      <c r="N126" s="502" t="str">
        <f t="shared" si="32"/>
        <v/>
      </c>
      <c r="O126" s="689"/>
      <c r="P126" s="503" t="str">
        <f t="shared" si="33"/>
        <v/>
      </c>
      <c r="Q126" s="503" t="str">
        <f t="shared" si="34"/>
        <v/>
      </c>
      <c r="R126" s="502" t="str">
        <f t="shared" si="35"/>
        <v/>
      </c>
      <c r="S126" s="690">
        <f t="shared" si="36"/>
        <v>0</v>
      </c>
      <c r="T126" s="502" t="str">
        <f t="shared" si="37"/>
        <v xml:space="preserve"> </v>
      </c>
      <c r="U126" s="502" t="str">
        <f t="shared" si="38"/>
        <v/>
      </c>
      <c r="V126" s="504" t="str">
        <f t="shared" si="39"/>
        <v xml:space="preserve"> </v>
      </c>
      <c r="W126" s="554"/>
      <c r="X126" s="599" t="s">
        <v>71</v>
      </c>
      <c r="Y126" s="1"/>
      <c r="AA126" s="27">
        <f t="shared" si="40"/>
        <v>0</v>
      </c>
      <c r="AB126" s="27">
        <f t="shared" si="41"/>
        <v>0</v>
      </c>
      <c r="AK126" s="38"/>
    </row>
    <row r="127" spans="2:37" s="27" customFormat="1" ht="11.25" hidden="1" customHeight="1" x14ac:dyDescent="0.15">
      <c r="B127" s="722">
        <v>101</v>
      </c>
      <c r="C127" s="708"/>
      <c r="D127" s="709"/>
      <c r="E127" s="710"/>
      <c r="F127" s="711"/>
      <c r="G127" s="723"/>
      <c r="H127" s="712"/>
      <c r="I127" s="713"/>
      <c r="J127" s="714"/>
      <c r="K127" s="715"/>
      <c r="L127" s="695" t="str">
        <f>IF(I127&gt;0,VLOOKUP(I127,Häufigkeiten!#REF!,4,FALSE)," ")</f>
        <v xml:space="preserve"> </v>
      </c>
      <c r="M127" s="717"/>
      <c r="N127" s="502" t="str">
        <f t="shared" si="32"/>
        <v/>
      </c>
      <c r="O127" s="689"/>
      <c r="P127" s="503" t="str">
        <f t="shared" si="33"/>
        <v/>
      </c>
      <c r="Q127" s="503" t="str">
        <f t="shared" si="34"/>
        <v/>
      </c>
      <c r="R127" s="502" t="str">
        <f t="shared" si="35"/>
        <v/>
      </c>
      <c r="S127" s="690">
        <f t="shared" si="36"/>
        <v>0</v>
      </c>
      <c r="T127" s="502" t="str">
        <f t="shared" si="37"/>
        <v xml:space="preserve"> </v>
      </c>
      <c r="U127" s="502" t="str">
        <f t="shared" si="38"/>
        <v/>
      </c>
      <c r="V127" s="504" t="str">
        <f t="shared" si="39"/>
        <v xml:space="preserve"> </v>
      </c>
      <c r="W127" s="554"/>
      <c r="X127" s="599" t="s">
        <v>71</v>
      </c>
      <c r="Y127" s="1"/>
      <c r="AA127" s="27">
        <f t="shared" si="40"/>
        <v>0</v>
      </c>
      <c r="AB127" s="27">
        <f t="shared" si="41"/>
        <v>0</v>
      </c>
      <c r="AK127" s="38"/>
    </row>
    <row r="128" spans="2:37" s="27" customFormat="1" ht="11.25" hidden="1" customHeight="1" x14ac:dyDescent="0.15">
      <c r="B128" s="499">
        <v>102</v>
      </c>
      <c r="C128" s="708"/>
      <c r="D128" s="709"/>
      <c r="E128" s="710"/>
      <c r="F128" s="711"/>
      <c r="G128" s="723"/>
      <c r="H128" s="712"/>
      <c r="I128" s="713"/>
      <c r="J128" s="714"/>
      <c r="K128" s="715"/>
      <c r="L128" s="695" t="str">
        <f>IF(I128&gt;0,VLOOKUP(I128,Häufigkeiten!#REF!,4,FALSE)," ")</f>
        <v xml:space="preserve"> </v>
      </c>
      <c r="M128" s="717"/>
      <c r="N128" s="502" t="str">
        <f t="shared" si="32"/>
        <v/>
      </c>
      <c r="O128" s="689"/>
      <c r="P128" s="503" t="str">
        <f t="shared" si="33"/>
        <v/>
      </c>
      <c r="Q128" s="503" t="str">
        <f t="shared" si="34"/>
        <v/>
      </c>
      <c r="R128" s="502" t="str">
        <f t="shared" si="35"/>
        <v/>
      </c>
      <c r="S128" s="690">
        <f t="shared" si="36"/>
        <v>0</v>
      </c>
      <c r="T128" s="502" t="str">
        <f t="shared" si="37"/>
        <v xml:space="preserve"> </v>
      </c>
      <c r="U128" s="502" t="str">
        <f t="shared" si="38"/>
        <v/>
      </c>
      <c r="V128" s="504" t="str">
        <f t="shared" si="39"/>
        <v xml:space="preserve"> </v>
      </c>
      <c r="W128" s="554"/>
      <c r="X128" s="599" t="s">
        <v>71</v>
      </c>
      <c r="Y128" s="1"/>
      <c r="AA128" s="27">
        <f t="shared" si="40"/>
        <v>0</v>
      </c>
      <c r="AB128" s="27">
        <f t="shared" si="41"/>
        <v>0</v>
      </c>
      <c r="AK128" s="38"/>
    </row>
    <row r="129" spans="2:251" s="27" customFormat="1" ht="11.25" hidden="1" customHeight="1" x14ac:dyDescent="0.15">
      <c r="B129" s="722">
        <v>103</v>
      </c>
      <c r="C129" s="708"/>
      <c r="D129" s="709"/>
      <c r="E129" s="710"/>
      <c r="F129" s="711"/>
      <c r="G129" s="723"/>
      <c r="H129" s="712"/>
      <c r="I129" s="713"/>
      <c r="J129" s="714"/>
      <c r="K129" s="715"/>
      <c r="L129" s="695" t="str">
        <f>IF(I129&gt;0,VLOOKUP(I129,Häufigkeiten!#REF!,4,FALSE)," ")</f>
        <v xml:space="preserve"> </v>
      </c>
      <c r="M129" s="717"/>
      <c r="N129" s="502" t="str">
        <f t="shared" si="32"/>
        <v/>
      </c>
      <c r="O129" s="689"/>
      <c r="P129" s="503" t="str">
        <f t="shared" si="33"/>
        <v/>
      </c>
      <c r="Q129" s="503" t="str">
        <f t="shared" si="34"/>
        <v/>
      </c>
      <c r="R129" s="502" t="str">
        <f t="shared" si="35"/>
        <v/>
      </c>
      <c r="S129" s="690">
        <f t="shared" si="36"/>
        <v>0</v>
      </c>
      <c r="T129" s="502" t="str">
        <f t="shared" si="37"/>
        <v xml:space="preserve"> </v>
      </c>
      <c r="U129" s="502" t="str">
        <f t="shared" si="38"/>
        <v/>
      </c>
      <c r="V129" s="504" t="str">
        <f t="shared" si="39"/>
        <v xml:space="preserve"> </v>
      </c>
      <c r="W129" s="554"/>
      <c r="X129" s="599" t="s">
        <v>71</v>
      </c>
      <c r="Y129" s="1"/>
      <c r="AA129" s="27">
        <f t="shared" si="40"/>
        <v>0</v>
      </c>
      <c r="AB129" s="27">
        <f t="shared" si="41"/>
        <v>0</v>
      </c>
      <c r="AK129" s="38"/>
    </row>
    <row r="130" spans="2:251" s="27" customFormat="1" ht="11.25" hidden="1" customHeight="1" x14ac:dyDescent="0.15">
      <c r="B130" s="499">
        <v>104</v>
      </c>
      <c r="C130" s="708"/>
      <c r="D130" s="709"/>
      <c r="E130" s="710"/>
      <c r="F130" s="711"/>
      <c r="G130" s="723"/>
      <c r="H130" s="712"/>
      <c r="I130" s="713"/>
      <c r="J130" s="714"/>
      <c r="K130" s="715"/>
      <c r="L130" s="695" t="str">
        <f>IF(I130&gt;0,VLOOKUP(I130,Häufigkeiten!#REF!,4,FALSE)," ")</f>
        <v xml:space="preserve"> </v>
      </c>
      <c r="M130" s="717"/>
      <c r="N130" s="502" t="str">
        <f t="shared" si="32"/>
        <v/>
      </c>
      <c r="O130" s="689"/>
      <c r="P130" s="503" t="str">
        <f t="shared" si="33"/>
        <v/>
      </c>
      <c r="Q130" s="503" t="str">
        <f t="shared" si="34"/>
        <v/>
      </c>
      <c r="R130" s="502" t="str">
        <f t="shared" si="35"/>
        <v/>
      </c>
      <c r="S130" s="690">
        <f t="shared" si="36"/>
        <v>0</v>
      </c>
      <c r="T130" s="502" t="str">
        <f t="shared" si="37"/>
        <v xml:space="preserve"> </v>
      </c>
      <c r="U130" s="502" t="str">
        <f t="shared" si="38"/>
        <v/>
      </c>
      <c r="V130" s="504" t="str">
        <f t="shared" si="39"/>
        <v xml:space="preserve"> </v>
      </c>
      <c r="W130" s="554"/>
      <c r="X130" s="599" t="s">
        <v>71</v>
      </c>
      <c r="Y130" s="1"/>
      <c r="AA130" s="27">
        <f t="shared" si="40"/>
        <v>0</v>
      </c>
      <c r="AB130" s="27">
        <f t="shared" si="41"/>
        <v>0</v>
      </c>
      <c r="AK130" s="38"/>
    </row>
    <row r="131" spans="2:251" s="27" customFormat="1" ht="11.25" hidden="1" customHeight="1" x14ac:dyDescent="0.15">
      <c r="B131" s="722">
        <v>105</v>
      </c>
      <c r="C131" s="708"/>
      <c r="D131" s="709"/>
      <c r="E131" s="710"/>
      <c r="F131" s="711"/>
      <c r="G131" s="723"/>
      <c r="H131" s="712"/>
      <c r="I131" s="713"/>
      <c r="J131" s="714"/>
      <c r="K131" s="715"/>
      <c r="L131" s="695" t="str">
        <f>IF(I131&gt;0,VLOOKUP(I131,Häufigkeiten!#REF!,4,FALSE)," ")</f>
        <v xml:space="preserve"> </v>
      </c>
      <c r="M131" s="717"/>
      <c r="N131" s="502" t="str">
        <f t="shared" si="32"/>
        <v/>
      </c>
      <c r="O131" s="689"/>
      <c r="P131" s="503" t="str">
        <f t="shared" si="33"/>
        <v/>
      </c>
      <c r="Q131" s="503" t="str">
        <f t="shared" si="34"/>
        <v/>
      </c>
      <c r="R131" s="502" t="str">
        <f t="shared" si="35"/>
        <v/>
      </c>
      <c r="S131" s="690">
        <f t="shared" si="36"/>
        <v>0</v>
      </c>
      <c r="T131" s="502" t="str">
        <f t="shared" si="37"/>
        <v xml:space="preserve"> </v>
      </c>
      <c r="U131" s="502" t="str">
        <f t="shared" si="38"/>
        <v/>
      </c>
      <c r="V131" s="504" t="str">
        <f t="shared" si="39"/>
        <v xml:space="preserve"> </v>
      </c>
      <c r="W131" s="554"/>
      <c r="X131" s="599" t="s">
        <v>71</v>
      </c>
      <c r="Y131" s="1"/>
      <c r="AA131" s="27">
        <f t="shared" si="40"/>
        <v>0</v>
      </c>
      <c r="AB131" s="27">
        <f t="shared" si="41"/>
        <v>0</v>
      </c>
      <c r="AK131" s="38"/>
    </row>
    <row r="132" spans="2:251" s="27" customFormat="1" ht="11.25" hidden="1" customHeight="1" x14ac:dyDescent="0.15">
      <c r="B132" s="499">
        <v>106</v>
      </c>
      <c r="C132" s="708"/>
      <c r="D132" s="709"/>
      <c r="E132" s="710"/>
      <c r="F132" s="711"/>
      <c r="G132" s="723"/>
      <c r="H132" s="712"/>
      <c r="I132" s="713"/>
      <c r="J132" s="714"/>
      <c r="K132" s="715"/>
      <c r="L132" s="695" t="str">
        <f>IF(I132&gt;0,VLOOKUP(I132,Häufigkeiten!#REF!,4,FALSE)," ")</f>
        <v xml:space="preserve"> </v>
      </c>
      <c r="M132" s="717"/>
      <c r="N132" s="502" t="str">
        <f t="shared" si="32"/>
        <v/>
      </c>
      <c r="O132" s="689"/>
      <c r="P132" s="503" t="str">
        <f t="shared" si="33"/>
        <v/>
      </c>
      <c r="Q132" s="503" t="str">
        <f t="shared" si="34"/>
        <v/>
      </c>
      <c r="R132" s="502" t="str">
        <f t="shared" si="35"/>
        <v/>
      </c>
      <c r="S132" s="690">
        <f t="shared" si="36"/>
        <v>0</v>
      </c>
      <c r="T132" s="502" t="str">
        <f t="shared" si="37"/>
        <v xml:space="preserve"> </v>
      </c>
      <c r="U132" s="502" t="str">
        <f t="shared" si="38"/>
        <v/>
      </c>
      <c r="V132" s="504" t="str">
        <f t="shared" si="39"/>
        <v xml:space="preserve"> </v>
      </c>
      <c r="W132" s="554"/>
      <c r="X132" s="599" t="s">
        <v>71</v>
      </c>
      <c r="Y132" s="1"/>
      <c r="AA132" s="27">
        <f t="shared" si="40"/>
        <v>0</v>
      </c>
      <c r="AB132" s="27">
        <f t="shared" si="41"/>
        <v>0</v>
      </c>
      <c r="AK132" s="38"/>
    </row>
    <row r="133" spans="2:251" s="27" customFormat="1" ht="11.25" hidden="1" customHeight="1" x14ac:dyDescent="0.15">
      <c r="B133" s="722">
        <v>107</v>
      </c>
      <c r="C133" s="708"/>
      <c r="D133" s="709"/>
      <c r="E133" s="710"/>
      <c r="F133" s="711"/>
      <c r="G133" s="723"/>
      <c r="H133" s="712"/>
      <c r="I133" s="713"/>
      <c r="J133" s="714"/>
      <c r="K133" s="715"/>
      <c r="L133" s="695" t="str">
        <f>IF(I133&gt;0,VLOOKUP(I133,Häufigkeiten!#REF!,4,FALSE)," ")</f>
        <v xml:space="preserve"> </v>
      </c>
      <c r="M133" s="717"/>
      <c r="N133" s="502" t="str">
        <f t="shared" si="32"/>
        <v/>
      </c>
      <c r="O133" s="689"/>
      <c r="P133" s="503" t="str">
        <f t="shared" si="33"/>
        <v/>
      </c>
      <c r="Q133" s="503" t="str">
        <f t="shared" si="34"/>
        <v/>
      </c>
      <c r="R133" s="502" t="str">
        <f t="shared" si="35"/>
        <v/>
      </c>
      <c r="S133" s="690">
        <f t="shared" si="36"/>
        <v>0</v>
      </c>
      <c r="T133" s="502" t="str">
        <f t="shared" si="37"/>
        <v xml:space="preserve"> </v>
      </c>
      <c r="U133" s="502" t="str">
        <f t="shared" si="38"/>
        <v/>
      </c>
      <c r="V133" s="504" t="str">
        <f t="shared" si="39"/>
        <v xml:space="preserve"> </v>
      </c>
      <c r="W133" s="554"/>
      <c r="X133" s="599" t="s">
        <v>71</v>
      </c>
      <c r="Y133" s="1"/>
      <c r="AA133" s="27">
        <f t="shared" si="40"/>
        <v>0</v>
      </c>
      <c r="AB133" s="27">
        <f t="shared" si="41"/>
        <v>0</v>
      </c>
      <c r="AK133" s="38"/>
    </row>
    <row r="134" spans="2:251" s="27" customFormat="1" ht="11.25" hidden="1" customHeight="1" x14ac:dyDescent="0.15">
      <c r="B134" s="499">
        <v>108</v>
      </c>
      <c r="C134" s="708"/>
      <c r="D134" s="709"/>
      <c r="E134" s="710"/>
      <c r="F134" s="711"/>
      <c r="G134" s="723"/>
      <c r="H134" s="712"/>
      <c r="I134" s="713"/>
      <c r="J134" s="714"/>
      <c r="K134" s="715"/>
      <c r="L134" s="695" t="str">
        <f>IF(I134&gt;0,VLOOKUP(I134,Häufigkeiten!#REF!,4,FALSE)," ")</f>
        <v xml:space="preserve"> </v>
      </c>
      <c r="M134" s="717"/>
      <c r="N134" s="502" t="str">
        <f t="shared" si="32"/>
        <v/>
      </c>
      <c r="O134" s="689"/>
      <c r="P134" s="503" t="str">
        <f t="shared" si="33"/>
        <v/>
      </c>
      <c r="Q134" s="503" t="str">
        <f t="shared" si="34"/>
        <v/>
      </c>
      <c r="R134" s="502" t="str">
        <f t="shared" si="35"/>
        <v/>
      </c>
      <c r="S134" s="690">
        <f t="shared" si="36"/>
        <v>0</v>
      </c>
      <c r="T134" s="502" t="str">
        <f t="shared" si="37"/>
        <v xml:space="preserve"> </v>
      </c>
      <c r="U134" s="502" t="str">
        <f t="shared" si="38"/>
        <v/>
      </c>
      <c r="V134" s="504" t="str">
        <f t="shared" si="39"/>
        <v xml:space="preserve"> </v>
      </c>
      <c r="W134" s="554"/>
      <c r="X134" s="599" t="s">
        <v>71</v>
      </c>
      <c r="Y134" s="1"/>
      <c r="AA134" s="27">
        <f t="shared" si="40"/>
        <v>0</v>
      </c>
      <c r="AB134" s="27">
        <f t="shared" si="41"/>
        <v>0</v>
      </c>
      <c r="AK134" s="38"/>
    </row>
    <row r="135" spans="2:251" s="27" customFormat="1" ht="11.25" hidden="1" customHeight="1" x14ac:dyDescent="0.15">
      <c r="B135" s="722">
        <v>109</v>
      </c>
      <c r="C135" s="708"/>
      <c r="D135" s="709"/>
      <c r="E135" s="710"/>
      <c r="F135" s="711"/>
      <c r="G135" s="723"/>
      <c r="H135" s="712"/>
      <c r="I135" s="713"/>
      <c r="J135" s="714"/>
      <c r="K135" s="715"/>
      <c r="L135" s="695" t="str">
        <f>IF(I135&gt;0,VLOOKUP(I135,Häufigkeiten!#REF!,4,FALSE)," ")</f>
        <v xml:space="preserve"> </v>
      </c>
      <c r="M135" s="717"/>
      <c r="N135" s="502" t="str">
        <f t="shared" si="5"/>
        <v/>
      </c>
      <c r="O135" s="689"/>
      <c r="P135" s="503" t="str">
        <f t="shared" ref="P135" si="42">IF(I135=0,"",IF(I135="kR","",IF(O135&gt;0,ROUND(J135/O135,4)," ")))</f>
        <v/>
      </c>
      <c r="Q135" s="503" t="str">
        <f t="shared" si="6"/>
        <v/>
      </c>
      <c r="R135" s="502" t="str">
        <f t="shared" si="7"/>
        <v/>
      </c>
      <c r="S135" s="690">
        <f t="shared" ref="S135" si="43">IF(I135="kR"," ",$P$4)</f>
        <v>0</v>
      </c>
      <c r="T135" s="502" t="str">
        <f t="shared" si="8"/>
        <v xml:space="preserve"> </v>
      </c>
      <c r="U135" s="502" t="str">
        <f t="shared" ref="U135" si="44">IF(M135=0,"",IF(I135="kR","",IF(J135=0," ",IF(O135&gt;0,ROUND(V135/12,2)," "))))</f>
        <v/>
      </c>
      <c r="V135" s="504" t="str">
        <f t="shared" si="2"/>
        <v xml:space="preserve"> </v>
      </c>
      <c r="W135" s="554"/>
      <c r="X135" s="599" t="s">
        <v>71</v>
      </c>
      <c r="Y135" s="1"/>
      <c r="AA135" s="27">
        <f t="shared" si="40"/>
        <v>0</v>
      </c>
      <c r="AB135" s="27">
        <f t="shared" si="41"/>
        <v>0</v>
      </c>
      <c r="AK135" s="38"/>
    </row>
    <row r="136" spans="2:251" s="27" customFormat="1" ht="6" x14ac:dyDescent="0.15">
      <c r="B136" s="602"/>
      <c r="C136" s="603"/>
      <c r="D136" s="604"/>
      <c r="E136" s="605"/>
      <c r="F136" s="606"/>
      <c r="G136" s="603"/>
      <c r="H136" s="603"/>
      <c r="I136" s="607"/>
      <c r="J136" s="608"/>
      <c r="K136" s="609" t="str">
        <f>IF(I136&gt;0,CONCATENATE(Y136,"/",X136,"/",I136),"")</f>
        <v/>
      </c>
      <c r="L136" s="610" t="str">
        <f>IF(J136&gt;0,VLOOKUP(I136,Häufigkeiten!#REF!,6,FALSE),"")</f>
        <v/>
      </c>
      <c r="M136" s="611"/>
      <c r="N136" s="611" t="str">
        <f t="shared" ref="N136" si="45">IF(J136&gt;0,ROUND(J136*M136,2),"")</f>
        <v/>
      </c>
      <c r="O136" s="692" t="str">
        <f>IF(I136="kR"," ",IF(I136&gt;0,VLOOKUP(K136,'Los1 Berechnung Sonderreinigung'!$C$7:$H$18,3,FALSE)," "))</f>
        <v xml:space="preserve"> </v>
      </c>
      <c r="P136" s="612" t="str">
        <f t="shared" ref="P136" si="46">IF(I136=0,"",IF(I136="kR","",IF(O136&gt;0,ROUND(J136/O136,4)," ")))</f>
        <v/>
      </c>
      <c r="Q136" s="611" t="str">
        <f>IF(I136="kR","",IF(J136=0," ",IF(O136&gt;0,ROUND(R136/12,2)," ")))</f>
        <v xml:space="preserve"> </v>
      </c>
      <c r="R136" s="611" t="str">
        <f>IF(I136="kR","",IF(J136=0," ",IF(O136&gt;0,ROUND(P136*M136,2)," ")))</f>
        <v xml:space="preserve"> </v>
      </c>
      <c r="S136" s="611" t="str">
        <f>IF(I136=0," ",IF(I136="kR"," ",IF(L136="wt",VLOOKUP(K136,'Los1 Berechnung Sonderreinigung'!$C$7:$H$18,4,FALSE),IF(L136="nB",VLOOKUP(K136,'Los1 Berechnung Sonderreinigung'!$C$7:$H$18,4,FALSE),IF(L136="SoF",VLOOKUP(K136,'Los1 Berechnung Sonderreinigung'!$C$7:$H$18,5,FALSE)," ")))))</f>
        <v xml:space="preserve"> </v>
      </c>
      <c r="T136" s="611" t="str">
        <f t="shared" ref="T136" si="47">IF(I136="kR"," ",IF(I136=0," ",IF(O136=0," ",IF(N136&gt;0,ROUND(P136*S136,2)," "))))</f>
        <v xml:space="preserve"> </v>
      </c>
      <c r="U136" s="611" t="str">
        <f>IF(I136="kR","",IF(J136=0," ",IF(O136&gt;0,ROUND(V136/12,2)," ")))</f>
        <v xml:space="preserve"> </v>
      </c>
      <c r="V136" s="613" t="str">
        <f t="shared" ref="V136" si="48">IF(I136="kR"," ",IF(I136=0," ",IF(O136=0," ",IF(N136&gt;0,ROUND(T136*M136,2)," "))))</f>
        <v xml:space="preserve"> </v>
      </c>
      <c r="W136" s="621"/>
      <c r="X136" s="684"/>
      <c r="Y136" s="39"/>
      <c r="AB136" s="27" t="str">
        <f t="shared" si="41"/>
        <v xml:space="preserve"> </v>
      </c>
      <c r="AK136" s="38"/>
    </row>
    <row r="137" spans="2:251" s="27" customFormat="1" ht="13.5" hidden="1" customHeight="1" x14ac:dyDescent="0.15">
      <c r="B137" s="40"/>
      <c r="C137" s="938" t="s">
        <v>52</v>
      </c>
      <c r="D137" s="939"/>
      <c r="E137" s="939"/>
      <c r="F137" s="939"/>
      <c r="G137" s="940"/>
      <c r="H137" s="41"/>
      <c r="I137" s="42"/>
      <c r="J137" s="43">
        <f>SUM(J11:J135)-J138</f>
        <v>11581.380000000001</v>
      </c>
      <c r="K137" s="43"/>
      <c r="L137" s="43"/>
      <c r="M137" s="43"/>
      <c r="N137" s="43">
        <f>SUM(N11:N135)-N138</f>
        <v>20761.379999999997</v>
      </c>
      <c r="O137" s="43"/>
      <c r="P137" s="43">
        <f>SUM(P11:P135)-P138</f>
        <v>230</v>
      </c>
      <c r="Q137" s="43">
        <f>SUM(Q11:Q135)-Q138</f>
        <v>0</v>
      </c>
      <c r="R137" s="43">
        <f>SUM(R11:R135)-R138</f>
        <v>0</v>
      </c>
      <c r="S137" s="43"/>
      <c r="T137" s="43">
        <f>SUM(T11:T135)-T138</f>
        <v>0</v>
      </c>
      <c r="U137" s="43" t="e">
        <f>SUM(U11:U135)-U138</f>
        <v>#VALUE!</v>
      </c>
      <c r="V137" s="43">
        <f>SUM(V11:V135)-V138</f>
        <v>0</v>
      </c>
      <c r="W137" s="10"/>
      <c r="X137" s="16"/>
      <c r="Y137" s="8"/>
      <c r="AK137" s="38"/>
    </row>
    <row r="138" spans="2:251" s="27" customFormat="1" ht="12" hidden="1" customHeight="1" x14ac:dyDescent="0.15">
      <c r="B138" s="44"/>
      <c r="C138" s="935" t="s">
        <v>127</v>
      </c>
      <c r="D138" s="936"/>
      <c r="E138" s="936"/>
      <c r="F138" s="936"/>
      <c r="G138" s="937"/>
      <c r="H138" s="45"/>
      <c r="I138" s="46"/>
      <c r="J138" s="47">
        <f>SUM(J139+J140+J141)</f>
        <v>0</v>
      </c>
      <c r="K138" s="47"/>
      <c r="L138" s="47"/>
      <c r="M138" s="47"/>
      <c r="N138" s="47">
        <f t="shared" ref="N138:V138" si="49">SUM(N139+N140+N141)</f>
        <v>0</v>
      </c>
      <c r="O138" s="47"/>
      <c r="P138" s="47">
        <f t="shared" si="49"/>
        <v>0</v>
      </c>
      <c r="Q138" s="47">
        <f t="shared" si="49"/>
        <v>0</v>
      </c>
      <c r="R138" s="47">
        <f t="shared" si="49"/>
        <v>0</v>
      </c>
      <c r="S138" s="47"/>
      <c r="T138" s="47">
        <f t="shared" si="49"/>
        <v>0</v>
      </c>
      <c r="U138" s="47">
        <f t="shared" si="49"/>
        <v>0</v>
      </c>
      <c r="V138" s="47">
        <f t="shared" si="49"/>
        <v>0</v>
      </c>
      <c r="W138" s="10"/>
      <c r="X138" s="16"/>
      <c r="Y138" s="8"/>
      <c r="AK138" s="38"/>
      <c r="IL138" s="48"/>
      <c r="IM138" s="48"/>
      <c r="IN138" s="48"/>
      <c r="IO138" s="48"/>
      <c r="IP138" s="48"/>
      <c r="IQ138" s="48"/>
    </row>
    <row r="139" spans="2:251" s="27" customFormat="1" ht="6" hidden="1" x14ac:dyDescent="0.15">
      <c r="B139" s="49"/>
      <c r="C139" s="4"/>
      <c r="D139" s="50"/>
      <c r="E139" s="51"/>
      <c r="F139" s="50"/>
      <c r="G139" s="52"/>
      <c r="H139" s="52"/>
      <c r="I139" s="31" t="s">
        <v>58</v>
      </c>
      <c r="J139" s="83">
        <f>SUMIF($I$11:$I$135,"nB",J11:J135)</f>
        <v>0</v>
      </c>
      <c r="K139" s="84"/>
      <c r="L139" s="85"/>
      <c r="M139" s="86"/>
      <c r="N139" s="83">
        <f>SUMIF($I$11:$I$135,"nB",N11:N135)</f>
        <v>0</v>
      </c>
      <c r="O139" s="83"/>
      <c r="P139" s="83">
        <f>SUMIF($I$11:$I$135,"nB",P11:P135)</f>
        <v>0</v>
      </c>
      <c r="Q139" s="83">
        <f>SUMIF($I$11:$I$135,"nB",Q11:Q135)</f>
        <v>0</v>
      </c>
      <c r="R139" s="83">
        <f>SUMIF($I$11:$I$135,"nB",R11:R135)</f>
        <v>0</v>
      </c>
      <c r="S139" s="83"/>
      <c r="T139" s="83">
        <f>SUMIF($I$11:$I$135,"nB",T11:T135)</f>
        <v>0</v>
      </c>
      <c r="U139" s="83">
        <f>SUMIF($I$11:$I$135,"nB",U11:U135)</f>
        <v>0</v>
      </c>
      <c r="V139" s="83">
        <f>SUMIF($I$11:$I$135,"nB",V11:V135)</f>
        <v>0</v>
      </c>
      <c r="W139" s="10"/>
      <c r="X139" s="16"/>
      <c r="Y139" s="8"/>
      <c r="AK139" s="38"/>
    </row>
    <row r="140" spans="2:251" s="27" customFormat="1" ht="6" hidden="1" x14ac:dyDescent="0.15">
      <c r="B140" s="53"/>
      <c r="C140" s="11"/>
      <c r="D140" s="8"/>
      <c r="E140" s="9"/>
      <c r="F140" s="8"/>
      <c r="G140" s="11"/>
      <c r="H140" s="11"/>
      <c r="I140" s="54" t="s">
        <v>47</v>
      </c>
      <c r="J140" s="87">
        <f>SUMIF($I$11:$I$135,"kR",J11:J135)</f>
        <v>0</v>
      </c>
      <c r="K140" s="150"/>
      <c r="L140" s="150"/>
      <c r="M140" s="150"/>
      <c r="N140" s="87">
        <f>SUMIF($I$11:$I$135,"kR",N11:N135)</f>
        <v>0</v>
      </c>
      <c r="O140" s="87"/>
      <c r="P140" s="87">
        <f>SUMIF($I$11:$I$135,"kR",P11:P135)</f>
        <v>0</v>
      </c>
      <c r="Q140" s="87">
        <f>SUMIF($I$11:$I$135,"kR",Q11:Q135)</f>
        <v>0</v>
      </c>
      <c r="R140" s="87">
        <f>SUMIF($I$11:$I$135,"kR",R11:R135)</f>
        <v>0</v>
      </c>
      <c r="S140" s="87"/>
      <c r="T140" s="87">
        <f>SUMIF($I$11:$I$135,"kR",T11:T135)</f>
        <v>0</v>
      </c>
      <c r="U140" s="87">
        <f>SUMIF($I$11:$I$135,"kR",U11:U135)</f>
        <v>0</v>
      </c>
      <c r="V140" s="87">
        <f>SUMIF($I$11:$I$135,"kR",V11:V135)</f>
        <v>0</v>
      </c>
      <c r="W140" s="10"/>
      <c r="X140" s="9"/>
      <c r="Y140" s="8"/>
      <c r="AK140" s="38"/>
      <c r="IL140" s="11"/>
      <c r="IM140" s="11"/>
      <c r="IN140" s="11"/>
      <c r="IO140" s="11"/>
      <c r="IP140" s="11"/>
      <c r="IQ140" s="11"/>
    </row>
    <row r="141" spans="2:251" s="27" customFormat="1" ht="6" hidden="1" x14ac:dyDescent="0.15">
      <c r="B141" s="53"/>
      <c r="C141" s="11"/>
      <c r="D141" s="8"/>
      <c r="E141" s="9"/>
      <c r="F141" s="8"/>
      <c r="G141" s="11"/>
      <c r="H141" s="11"/>
      <c r="I141" s="54" t="s">
        <v>86</v>
      </c>
      <c r="J141" s="87">
        <f>SUMIF($I$11:$I$135,"R",J11:J135)</f>
        <v>0</v>
      </c>
      <c r="K141" s="150">
        <f>SUMIF($I$11:$I$135,"R",K11:K135)</f>
        <v>0</v>
      </c>
      <c r="L141" s="150"/>
      <c r="M141" s="150"/>
      <c r="N141" s="87">
        <f>SUMIF($I$11:$I$135,"R",N11:N135)</f>
        <v>0</v>
      </c>
      <c r="O141" s="87"/>
      <c r="P141" s="87"/>
      <c r="Q141" s="87">
        <f>SUMIF($I$11:$I$135,"R",Q11:Q135)</f>
        <v>0</v>
      </c>
      <c r="R141" s="87">
        <f>SUMIF($I$11:$I$135,"R",R11:R135)</f>
        <v>0</v>
      </c>
      <c r="S141" s="87"/>
      <c r="T141" s="87"/>
      <c r="U141" s="87">
        <f>SUMIF($I$11:$I$135,"R",U11:U135)</f>
        <v>0</v>
      </c>
      <c r="V141" s="87">
        <f>SUMIF($I$11:$I$135,"R",V11:V135)</f>
        <v>0</v>
      </c>
      <c r="W141" s="10"/>
      <c r="X141" s="9"/>
      <c r="Y141" s="8"/>
      <c r="AK141" s="38"/>
      <c r="IL141" s="11"/>
      <c r="IM141" s="11"/>
      <c r="IN141" s="11"/>
      <c r="IO141" s="11"/>
      <c r="IP141" s="11"/>
      <c r="IQ141" s="11"/>
    </row>
    <row r="142" spans="2:251" s="27" customFormat="1" ht="11.25" hidden="1" customHeight="1" x14ac:dyDescent="0.15">
      <c r="B142" s="53"/>
      <c r="C142" s="11"/>
      <c r="D142" s="8"/>
      <c r="E142" s="9"/>
      <c r="F142" s="8"/>
      <c r="G142" s="11"/>
      <c r="H142" s="11"/>
      <c r="I142" s="54"/>
      <c r="J142" s="55"/>
      <c r="K142" s="11"/>
      <c r="L142" s="11"/>
      <c r="M142" s="11"/>
      <c r="N142" s="56"/>
      <c r="O142" s="57"/>
      <c r="P142" s="57"/>
      <c r="Q142" s="57"/>
      <c r="R142" s="56"/>
      <c r="S142" s="860"/>
      <c r="T142" s="860"/>
      <c r="U142" s="860"/>
      <c r="V142" s="56"/>
      <c r="W142" s="10"/>
      <c r="X142" s="9"/>
      <c r="Y142" s="8"/>
      <c r="AK142" s="38"/>
      <c r="IL142" s="11"/>
      <c r="IM142" s="11"/>
      <c r="IN142" s="11"/>
      <c r="IO142" s="11"/>
      <c r="IP142" s="11"/>
      <c r="IQ142" s="11"/>
    </row>
    <row r="143" spans="2:251" s="27" customFormat="1" ht="12.75" hidden="1" customHeight="1" x14ac:dyDescent="0.15">
      <c r="B143" s="58"/>
      <c r="C143" s="11"/>
      <c r="D143" s="8"/>
      <c r="E143" s="9"/>
      <c r="F143" s="8"/>
      <c r="G143" s="11"/>
      <c r="H143" s="11"/>
      <c r="I143" s="54"/>
      <c r="J143" s="55"/>
      <c r="K143" s="11"/>
      <c r="L143" s="11"/>
      <c r="M143" s="11"/>
      <c r="N143" s="11"/>
      <c r="O143" s="11"/>
      <c r="P143" s="11"/>
      <c r="Q143" s="11"/>
      <c r="R143" s="11"/>
      <c r="S143" s="11"/>
      <c r="T143" s="11"/>
      <c r="U143" s="11"/>
      <c r="V143" s="11"/>
      <c r="W143" s="10"/>
      <c r="X143" s="9"/>
      <c r="Y143" s="8"/>
      <c r="AK143" s="38"/>
      <c r="IL143" s="11"/>
      <c r="IM143" s="11"/>
      <c r="IN143" s="11"/>
      <c r="IO143" s="11"/>
      <c r="IP143" s="11"/>
      <c r="IQ143" s="11"/>
    </row>
    <row r="144" spans="2:251" s="27" customFormat="1" ht="6" hidden="1" x14ac:dyDescent="0.15">
      <c r="B144" s="58"/>
      <c r="C144" s="11"/>
      <c r="D144" s="8"/>
      <c r="E144" s="9"/>
      <c r="F144" s="8"/>
      <c r="G144" s="11"/>
      <c r="H144" s="11"/>
      <c r="I144" s="54"/>
      <c r="J144" s="55"/>
      <c r="K144" s="59"/>
      <c r="L144" s="59"/>
      <c r="M144" s="59"/>
      <c r="N144" s="59"/>
      <c r="O144" s="59"/>
      <c r="P144" s="59"/>
      <c r="Q144" s="59"/>
      <c r="R144" s="59"/>
      <c r="S144" s="11"/>
      <c r="T144" s="11"/>
      <c r="U144" s="11"/>
      <c r="V144" s="11"/>
      <c r="W144" s="10"/>
      <c r="X144" s="9"/>
      <c r="Y144" s="8"/>
      <c r="AK144" s="38"/>
      <c r="IL144" s="11"/>
      <c r="IM144" s="11"/>
      <c r="IN144" s="11"/>
      <c r="IO144" s="11"/>
      <c r="IP144" s="11"/>
      <c r="IQ144" s="11"/>
    </row>
    <row r="145" spans="2:251" s="27" customFormat="1" hidden="1" x14ac:dyDescent="0.15">
      <c r="B145" s="5"/>
      <c r="C145" s="2"/>
      <c r="D145" s="6"/>
      <c r="E145" s="3"/>
      <c r="F145" s="6"/>
      <c r="G145" s="2"/>
      <c r="H145" s="2"/>
      <c r="I145" s="7"/>
      <c r="J145" s="81"/>
      <c r="K145" s="2"/>
      <c r="L145" s="2"/>
      <c r="M145" s="2"/>
      <c r="N145" s="2"/>
      <c r="O145" s="2"/>
      <c r="P145" s="2"/>
      <c r="Q145" s="2"/>
      <c r="R145" s="2"/>
      <c r="S145" s="2"/>
      <c r="T145" s="2"/>
      <c r="U145" s="2"/>
      <c r="V145" s="2"/>
      <c r="W145" s="10"/>
      <c r="X145" s="9"/>
      <c r="Y145" s="8"/>
      <c r="AK145" s="38"/>
      <c r="IL145" s="2"/>
      <c r="IM145" s="2"/>
      <c r="IN145" s="2"/>
      <c r="IO145" s="2"/>
      <c r="IP145" s="2"/>
      <c r="IQ145" s="2"/>
    </row>
    <row r="146" spans="2:251" s="27" customFormat="1" hidden="1" x14ac:dyDescent="0.15">
      <c r="B146" s="5"/>
      <c r="C146" s="2"/>
      <c r="D146" s="6"/>
      <c r="E146" s="3"/>
      <c r="F146" s="6"/>
      <c r="G146" s="2"/>
      <c r="H146" s="2"/>
      <c r="I146" s="7"/>
      <c r="J146" s="81"/>
      <c r="K146" s="2"/>
      <c r="L146" s="2"/>
      <c r="M146" s="2"/>
      <c r="N146" s="60"/>
      <c r="O146" s="2"/>
      <c r="P146" s="2"/>
      <c r="Q146" s="2"/>
      <c r="R146" s="2"/>
      <c r="S146" s="2"/>
      <c r="T146" s="2"/>
      <c r="U146" s="2"/>
      <c r="V146" s="2"/>
      <c r="W146" s="10"/>
      <c r="X146" s="9"/>
      <c r="Y146" s="8"/>
      <c r="AK146" s="38"/>
      <c r="IL146" s="2"/>
      <c r="IM146" s="2"/>
      <c r="IN146" s="2"/>
      <c r="IO146" s="2"/>
      <c r="IP146" s="2"/>
      <c r="IQ146" s="2"/>
    </row>
    <row r="147" spans="2:251" s="27" customFormat="1" ht="11.25" hidden="1" customHeight="1" x14ac:dyDescent="0.15">
      <c r="B147" s="499">
        <v>588</v>
      </c>
      <c r="C147" s="500"/>
      <c r="D147" s="548"/>
      <c r="E147" s="535"/>
      <c r="F147" s="536"/>
      <c r="G147" s="548"/>
      <c r="H147" s="537"/>
      <c r="I147" s="591"/>
      <c r="J147" s="538"/>
      <c r="K147" s="539"/>
      <c r="L147" s="695" t="str">
        <f>IF(I147&gt;0,VLOOKUP(I147,Häufigkeiten!#REF!,4,FALSE)," ")</f>
        <v xml:space="preserve"> </v>
      </c>
      <c r="M147" s="501" t="str">
        <f>IF(X147="S",VLOOKUP(I147,Häufigkeiten!#REF!,3,FALSE),IF(X147="Ö",VLOOKUP(I147,Häufigkeiten!$C$12:$E$45,3,FALSE),IF(X147="K",VLOOKUP(I147,Häufigkeiten!#REF!,3,FALSE),IF(X147="T",VLOOKUP(I147,Häufigkeiten!#REF!,3,FALSE),IF(X147="B",VLOOKUP(I147,Häufigkeiten!#REF!,3,FALSE),IF(X147="Bü",VLOOKUP(I147,Häufigkeiten!#REF!,3,FALSE),IF(X147="F",VLOOKUP(I147,Häufigkeiten!#REF!,3,FALSE),IF(X147="Fw",VLOOKUP(I147,Häufigkeiten!#REF!,3,FALSE),IF(X147="X"," "," ")))))))))</f>
        <v xml:space="preserve"> </v>
      </c>
      <c r="N147" s="502" t="str">
        <f t="shared" ref="N147" si="50">IF(J147&gt;0,ROUND(J147*M147,2),"")</f>
        <v/>
      </c>
      <c r="O147" s="689" t="str">
        <f>IF(I147="kR"," ",IF(I147&gt;0,VLOOKUP(K147,'Los1 Berechnung Sonderreinigung'!$C$7:$H$18,3,FALSE)," "))</f>
        <v xml:space="preserve"> </v>
      </c>
      <c r="P147" s="503" t="str">
        <f t="shared" ref="P147" si="51">IF(I147=0,"",IF(I147="kR","",IF(O147&gt;0,ROUND(J147/O147,4)," ")))</f>
        <v/>
      </c>
      <c r="Q147" s="503" t="str">
        <f t="shared" ref="Q147" si="52">IF(I147=0,"",IF(I147="kR","",IF(J147=0," ",IF(O147&gt;0,ROUND(R147/12,2)," "))))</f>
        <v/>
      </c>
      <c r="R147" s="502" t="str">
        <f t="shared" ref="R147" si="53">IF(I147=0,"",IF(I147="kR","",IF(J147=0," ",IF(O147&gt;0,ROUND(P147*M147,2)," "))))</f>
        <v/>
      </c>
      <c r="S147" s="690" t="str">
        <f>IF(I147=0," ",IF(I147="kR"," ",IF(L147="wt",VLOOKUP(K147,'Los1 Berechnung Sonderreinigung'!$C$7:$H$18,4,FALSE),IF(L147="nB",VLOOKUP(K147,'Los1 Berechnung Sonderreinigung'!$C$7:$H$18,4,FALSE),IF(L147="SoF",VLOOKUP(K147,'Los1 Berechnung Sonderreinigung'!$C$7:$H$18,5,FALSE)," ")))))</f>
        <v xml:space="preserve"> </v>
      </c>
      <c r="T147" s="502" t="str">
        <f t="shared" ref="T147" si="54">IF(I147="kR"," ",IF(I147=0," ",IF(O147=0," ",IF(N147&gt;0,ROUND(P147*S147,2)," "))))</f>
        <v xml:space="preserve"> </v>
      </c>
      <c r="U147" s="502" t="str">
        <f t="shared" ref="U147" si="55">IF(M147=0,"",IF(I147="kR","",IF(J147=0," ",IF(O147&gt;0,ROUND(V147/12,2)," "))))</f>
        <v xml:space="preserve"> </v>
      </c>
      <c r="V147" s="504" t="str">
        <f t="shared" ref="V147" si="56">IF(I147="kR"," ",IF(I147=0," ",IF(O147=0," ",IF(N147&gt;0,ROUND(T147*M147,2)," "))))</f>
        <v xml:space="preserve"> </v>
      </c>
      <c r="W147" s="554"/>
      <c r="X147" s="599" t="s">
        <v>71</v>
      </c>
      <c r="Y147" s="1"/>
      <c r="AA147" s="27">
        <f>IF(E147=0,C147," ")</f>
        <v>0</v>
      </c>
      <c r="AB147" s="27">
        <f>IF(K147=0,E147," ")</f>
        <v>0</v>
      </c>
      <c r="AK147" s="38"/>
    </row>
    <row r="148" spans="2:251" s="27" customFormat="1" hidden="1" x14ac:dyDescent="0.15">
      <c r="B148" s="5"/>
      <c r="C148" s="2"/>
      <c r="D148" s="6"/>
      <c r="E148" s="3"/>
      <c r="F148" s="6"/>
      <c r="G148" s="2"/>
      <c r="H148" s="2"/>
      <c r="I148" s="7"/>
      <c r="J148" s="81"/>
      <c r="K148" s="2"/>
      <c r="L148" s="2"/>
      <c r="M148" s="2"/>
      <c r="N148" s="2"/>
      <c r="O148" s="2"/>
      <c r="P148" s="2"/>
      <c r="Q148" s="2"/>
      <c r="R148" s="2"/>
      <c r="S148" s="2"/>
      <c r="T148" s="2"/>
      <c r="U148" s="2"/>
      <c r="V148" s="2"/>
      <c r="W148" s="10"/>
      <c r="X148" s="9"/>
      <c r="Y148" s="8"/>
      <c r="AK148" s="38"/>
      <c r="IL148" s="2"/>
      <c r="IM148" s="2"/>
      <c r="IN148" s="2"/>
      <c r="IO148" s="2"/>
      <c r="IP148" s="2"/>
      <c r="IQ148" s="2"/>
    </row>
    <row r="149" spans="2:251" s="27" customFormat="1" x14ac:dyDescent="0.15">
      <c r="B149" s="5"/>
      <c r="C149" s="2"/>
      <c r="D149" s="6"/>
      <c r="E149" s="3"/>
      <c r="F149" s="6"/>
      <c r="G149" s="2"/>
      <c r="H149" s="2"/>
      <c r="I149" s="7"/>
      <c r="J149" s="81"/>
      <c r="K149" s="2"/>
      <c r="L149" s="2"/>
      <c r="M149" s="2"/>
      <c r="N149" s="2"/>
      <c r="O149" s="2"/>
      <c r="P149" s="2"/>
      <c r="Q149" s="2"/>
      <c r="R149" s="2"/>
      <c r="S149" s="2"/>
      <c r="T149" s="2"/>
      <c r="U149" s="2"/>
      <c r="V149" s="2"/>
      <c r="W149" s="10"/>
      <c r="X149" s="9"/>
      <c r="Y149" s="8"/>
      <c r="AK149" s="38"/>
      <c r="IL149" s="2"/>
      <c r="IM149" s="2"/>
      <c r="IN149" s="2"/>
      <c r="IO149" s="2"/>
      <c r="IP149" s="2"/>
      <c r="IQ149" s="2"/>
    </row>
    <row r="150" spans="2:251" s="27" customFormat="1" x14ac:dyDescent="0.15">
      <c r="B150" s="5"/>
      <c r="C150" s="2"/>
      <c r="D150" s="6"/>
      <c r="E150" s="3"/>
      <c r="F150" s="6"/>
      <c r="G150" s="2"/>
      <c r="H150" s="2"/>
      <c r="I150" s="7"/>
      <c r="J150" s="81"/>
      <c r="K150" s="2"/>
      <c r="L150" s="2"/>
      <c r="M150" s="2"/>
      <c r="N150" s="2"/>
      <c r="O150" s="2"/>
      <c r="P150" s="2"/>
      <c r="Q150" s="2"/>
      <c r="R150" s="2"/>
      <c r="S150" s="2"/>
      <c r="T150" s="2"/>
      <c r="U150" s="2"/>
      <c r="V150" s="2"/>
      <c r="W150" s="10"/>
      <c r="X150" s="9"/>
      <c r="Y150" s="8"/>
      <c r="AK150" s="38"/>
      <c r="IL150" s="2"/>
      <c r="IM150" s="2"/>
      <c r="IN150" s="2"/>
      <c r="IO150" s="2"/>
      <c r="IP150" s="2"/>
      <c r="IQ150" s="2"/>
    </row>
    <row r="151" spans="2:251" s="27" customFormat="1" x14ac:dyDescent="0.15">
      <c r="B151" s="5"/>
      <c r="C151" s="2"/>
      <c r="D151" s="6"/>
      <c r="E151" s="3"/>
      <c r="F151" s="6"/>
      <c r="G151" s="2"/>
      <c r="H151" s="2"/>
      <c r="I151" s="7"/>
      <c r="J151" s="81"/>
      <c r="K151" s="2"/>
      <c r="L151" s="2"/>
      <c r="M151" s="2"/>
      <c r="N151" s="2"/>
      <c r="O151" s="2"/>
      <c r="P151" s="2"/>
      <c r="Q151" s="2"/>
      <c r="R151" s="2"/>
      <c r="S151" s="2"/>
      <c r="T151" s="2"/>
      <c r="U151" s="2"/>
      <c r="V151" s="2"/>
      <c r="W151" s="10"/>
      <c r="X151" s="9"/>
      <c r="Y151" s="8"/>
      <c r="AK151" s="38"/>
      <c r="IL151" s="2"/>
      <c r="IM151" s="2"/>
      <c r="IN151" s="2"/>
      <c r="IO151" s="2"/>
      <c r="IP151" s="2"/>
      <c r="IQ151" s="2"/>
    </row>
    <row r="152" spans="2:251" s="27" customFormat="1" x14ac:dyDescent="0.15">
      <c r="B152" s="5"/>
      <c r="C152" s="2"/>
      <c r="D152" s="6"/>
      <c r="E152" s="3"/>
      <c r="F152" s="6"/>
      <c r="G152" s="2"/>
      <c r="H152" s="2"/>
      <c r="I152" s="7"/>
      <c r="J152" s="81"/>
      <c r="K152" s="2"/>
      <c r="L152" s="2"/>
      <c r="M152" s="2"/>
      <c r="N152" s="2"/>
      <c r="O152" s="2"/>
      <c r="P152" s="2"/>
      <c r="Q152" s="2"/>
      <c r="R152" s="2"/>
      <c r="S152" s="2"/>
      <c r="T152" s="2"/>
      <c r="U152" s="2"/>
      <c r="V152" s="2"/>
      <c r="W152" s="10"/>
      <c r="X152" s="9"/>
      <c r="Y152" s="8"/>
      <c r="AK152" s="38"/>
      <c r="IL152" s="2"/>
      <c r="IM152" s="2"/>
      <c r="IN152" s="2"/>
      <c r="IO152" s="2"/>
      <c r="IP152" s="2"/>
      <c r="IQ152" s="2"/>
    </row>
    <row r="153" spans="2:251" s="27" customFormat="1" x14ac:dyDescent="0.15">
      <c r="B153" s="5"/>
      <c r="C153" s="2"/>
      <c r="D153" s="6"/>
      <c r="E153" s="3"/>
      <c r="F153" s="6"/>
      <c r="G153" s="2"/>
      <c r="H153" s="2"/>
      <c r="I153" s="7"/>
      <c r="J153" s="81"/>
      <c r="K153" s="2"/>
      <c r="L153" s="2"/>
      <c r="M153" s="2"/>
      <c r="N153" s="2"/>
      <c r="O153" s="2"/>
      <c r="P153" s="2"/>
      <c r="Q153" s="2"/>
      <c r="R153" s="2"/>
      <c r="S153" s="2"/>
      <c r="T153" s="2"/>
      <c r="U153" s="2"/>
      <c r="V153" s="2"/>
      <c r="W153" s="10"/>
      <c r="X153" s="9"/>
      <c r="Y153" s="8"/>
      <c r="AK153" s="38"/>
      <c r="IL153" s="2"/>
      <c r="IM153" s="2"/>
      <c r="IN153" s="2"/>
      <c r="IO153" s="2"/>
      <c r="IP153" s="2"/>
      <c r="IQ153" s="2"/>
    </row>
    <row r="154" spans="2:251" s="27" customFormat="1" x14ac:dyDescent="0.15">
      <c r="B154" s="5"/>
      <c r="C154" s="2"/>
      <c r="D154" s="6"/>
      <c r="E154" s="3"/>
      <c r="F154" s="6"/>
      <c r="G154" s="2"/>
      <c r="H154" s="2"/>
      <c r="I154" s="7"/>
      <c r="J154" s="81"/>
      <c r="K154" s="2"/>
      <c r="L154" s="2"/>
      <c r="M154" s="2"/>
      <c r="N154" s="2"/>
      <c r="O154" s="2"/>
      <c r="P154" s="2"/>
      <c r="Q154" s="2"/>
      <c r="R154" s="2"/>
      <c r="S154" s="2"/>
      <c r="T154" s="2"/>
      <c r="U154" s="2"/>
      <c r="V154" s="2"/>
      <c r="W154" s="10"/>
      <c r="X154" s="9"/>
      <c r="Y154" s="8"/>
      <c r="AK154" s="38"/>
      <c r="IL154" s="2"/>
      <c r="IM154" s="2"/>
      <c r="IN154" s="2"/>
      <c r="IO154" s="2"/>
      <c r="IP154" s="2"/>
      <c r="IQ154" s="2"/>
    </row>
    <row r="155" spans="2:251" s="27" customFormat="1" x14ac:dyDescent="0.15">
      <c r="B155" s="5"/>
      <c r="C155" s="2"/>
      <c r="D155" s="6"/>
      <c r="E155" s="3"/>
      <c r="F155" s="6"/>
      <c r="G155" s="2"/>
      <c r="H155" s="2"/>
      <c r="I155" s="7"/>
      <c r="J155" s="81"/>
      <c r="K155" s="2"/>
      <c r="L155" s="2"/>
      <c r="M155" s="2"/>
      <c r="N155" s="2"/>
      <c r="O155" s="2"/>
      <c r="P155" s="2"/>
      <c r="Q155" s="2"/>
      <c r="R155" s="2"/>
      <c r="S155" s="2"/>
      <c r="T155" s="2"/>
      <c r="U155" s="2"/>
      <c r="V155" s="2"/>
      <c r="W155" s="10"/>
      <c r="X155" s="9"/>
      <c r="Y155" s="8"/>
      <c r="AK155" s="38"/>
      <c r="IL155" s="2"/>
      <c r="IM155" s="2"/>
      <c r="IN155" s="2"/>
      <c r="IO155" s="2"/>
      <c r="IP155" s="2"/>
      <c r="IQ155" s="2"/>
    </row>
    <row r="156" spans="2:251" s="27" customFormat="1" x14ac:dyDescent="0.15">
      <c r="B156" s="5"/>
      <c r="C156" s="2"/>
      <c r="D156" s="6"/>
      <c r="E156" s="3"/>
      <c r="F156" s="6"/>
      <c r="G156" s="2"/>
      <c r="H156" s="2"/>
      <c r="I156" s="7"/>
      <c r="J156" s="81"/>
      <c r="K156" s="2"/>
      <c r="L156" s="2"/>
      <c r="M156" s="2"/>
      <c r="N156" s="2"/>
      <c r="O156" s="2"/>
      <c r="P156" s="2"/>
      <c r="Q156" s="2"/>
      <c r="R156" s="2"/>
      <c r="S156" s="2"/>
      <c r="T156" s="2"/>
      <c r="U156" s="2"/>
      <c r="V156" s="2"/>
      <c r="W156" s="10"/>
      <c r="X156" s="9"/>
      <c r="Y156" s="8"/>
      <c r="AK156" s="38"/>
      <c r="IL156" s="2"/>
      <c r="IM156" s="2"/>
      <c r="IN156" s="2"/>
      <c r="IO156" s="2"/>
      <c r="IP156" s="2"/>
      <c r="IQ156" s="2"/>
    </row>
    <row r="157" spans="2:251" s="27" customFormat="1" x14ac:dyDescent="0.15">
      <c r="B157" s="5"/>
      <c r="C157" s="2"/>
      <c r="D157" s="6"/>
      <c r="E157" s="3"/>
      <c r="F157" s="6"/>
      <c r="G157" s="2"/>
      <c r="H157" s="2"/>
      <c r="I157" s="7"/>
      <c r="J157" s="81"/>
      <c r="K157" s="2"/>
      <c r="L157" s="2"/>
      <c r="M157" s="2"/>
      <c r="N157" s="2"/>
      <c r="O157" s="2"/>
      <c r="P157" s="2"/>
      <c r="Q157" s="2"/>
      <c r="R157" s="2"/>
      <c r="S157" s="2"/>
      <c r="T157" s="2"/>
      <c r="U157" s="2"/>
      <c r="V157" s="2"/>
      <c r="W157" s="10"/>
      <c r="X157" s="9"/>
      <c r="Y157" s="8"/>
      <c r="AK157" s="38"/>
      <c r="IL157" s="2"/>
      <c r="IM157" s="2"/>
      <c r="IN157" s="2"/>
      <c r="IO157" s="2"/>
      <c r="IP157" s="2"/>
      <c r="IQ157" s="2"/>
    </row>
    <row r="158" spans="2:251" s="27" customFormat="1" x14ac:dyDescent="0.15">
      <c r="B158" s="5"/>
      <c r="C158" s="2"/>
      <c r="D158" s="6"/>
      <c r="E158" s="3"/>
      <c r="F158" s="6"/>
      <c r="G158" s="2"/>
      <c r="H158" s="2"/>
      <c r="I158" s="7"/>
      <c r="J158" s="81"/>
      <c r="K158" s="2"/>
      <c r="L158" s="2"/>
      <c r="M158" s="2"/>
      <c r="N158" s="2"/>
      <c r="O158" s="2"/>
      <c r="P158" s="2"/>
      <c r="Q158" s="2"/>
      <c r="R158" s="2"/>
      <c r="S158" s="2"/>
      <c r="T158" s="2"/>
      <c r="U158" s="2"/>
      <c r="V158" s="2"/>
      <c r="W158" s="10"/>
      <c r="X158" s="9"/>
      <c r="Y158" s="8"/>
      <c r="AK158" s="38"/>
      <c r="IL158" s="2"/>
      <c r="IM158" s="2"/>
      <c r="IN158" s="2"/>
      <c r="IO158" s="2"/>
      <c r="IP158" s="2"/>
      <c r="IQ158" s="2"/>
    </row>
    <row r="159" spans="2:251" s="27" customFormat="1" x14ac:dyDescent="0.15">
      <c r="B159" s="5"/>
      <c r="C159" s="2"/>
      <c r="D159" s="6"/>
      <c r="E159" s="3"/>
      <c r="F159" s="6"/>
      <c r="G159" s="2"/>
      <c r="H159" s="2"/>
      <c r="I159" s="7"/>
      <c r="J159" s="81"/>
      <c r="K159" s="2"/>
      <c r="L159" s="2"/>
      <c r="M159" s="2"/>
      <c r="N159" s="2"/>
      <c r="O159" s="2"/>
      <c r="P159" s="2"/>
      <c r="Q159" s="2"/>
      <c r="R159" s="2"/>
      <c r="S159" s="2"/>
      <c r="T159" s="2"/>
      <c r="U159" s="2"/>
      <c r="V159" s="2"/>
      <c r="W159" s="10"/>
      <c r="X159" s="9"/>
      <c r="Y159" s="8"/>
      <c r="AK159" s="38"/>
      <c r="IL159" s="2"/>
      <c r="IM159" s="2"/>
      <c r="IN159" s="2"/>
      <c r="IO159" s="2"/>
      <c r="IP159" s="2"/>
      <c r="IQ159" s="2"/>
    </row>
    <row r="160" spans="2:251" s="27" customFormat="1" x14ac:dyDescent="0.15">
      <c r="B160" s="5"/>
      <c r="C160" s="2"/>
      <c r="D160" s="6"/>
      <c r="E160" s="3"/>
      <c r="F160" s="6"/>
      <c r="G160" s="2"/>
      <c r="H160" s="2"/>
      <c r="I160" s="7"/>
      <c r="J160" s="81"/>
      <c r="K160" s="2"/>
      <c r="L160" s="2"/>
      <c r="M160" s="2"/>
      <c r="N160" s="2"/>
      <c r="O160" s="2"/>
      <c r="P160" s="2"/>
      <c r="Q160" s="2"/>
      <c r="R160" s="2"/>
      <c r="S160" s="2"/>
      <c r="T160" s="2"/>
      <c r="U160" s="2"/>
      <c r="V160" s="2"/>
      <c r="W160" s="10"/>
      <c r="X160" s="9"/>
      <c r="Y160" s="8"/>
      <c r="AK160" s="38"/>
      <c r="IL160" s="2"/>
      <c r="IM160" s="2"/>
      <c r="IN160" s="2"/>
      <c r="IO160" s="2"/>
      <c r="IP160" s="2"/>
      <c r="IQ160" s="2"/>
    </row>
    <row r="161" spans="2:251" s="27" customFormat="1" x14ac:dyDescent="0.15">
      <c r="B161" s="5"/>
      <c r="C161" s="2"/>
      <c r="D161" s="6"/>
      <c r="E161" s="3"/>
      <c r="F161" s="6"/>
      <c r="G161" s="2"/>
      <c r="H161" s="2"/>
      <c r="I161" s="7"/>
      <c r="J161" s="81"/>
      <c r="K161" s="2"/>
      <c r="L161" s="2"/>
      <c r="M161" s="2"/>
      <c r="N161" s="2"/>
      <c r="O161" s="2"/>
      <c r="P161" s="2"/>
      <c r="Q161" s="2"/>
      <c r="R161" s="2"/>
      <c r="S161" s="2"/>
      <c r="T161" s="2"/>
      <c r="U161" s="2"/>
      <c r="V161" s="2"/>
      <c r="W161" s="10"/>
      <c r="X161" s="9"/>
      <c r="Y161" s="8"/>
      <c r="AK161" s="38"/>
      <c r="IL161" s="2"/>
      <c r="IM161" s="2"/>
      <c r="IN161" s="2"/>
      <c r="IO161" s="2"/>
      <c r="IP161" s="2"/>
      <c r="IQ161" s="2"/>
    </row>
    <row r="162" spans="2:251" s="27" customFormat="1" x14ac:dyDescent="0.15">
      <c r="B162" s="5"/>
      <c r="C162" s="2"/>
      <c r="D162" s="6"/>
      <c r="E162" s="3"/>
      <c r="F162" s="6"/>
      <c r="G162" s="2"/>
      <c r="H162" s="2"/>
      <c r="I162" s="7"/>
      <c r="J162" s="81"/>
      <c r="K162" s="2"/>
      <c r="L162" s="2"/>
      <c r="M162" s="2"/>
      <c r="N162" s="2"/>
      <c r="O162" s="2"/>
      <c r="P162" s="2"/>
      <c r="Q162" s="2"/>
      <c r="R162" s="2"/>
      <c r="S162" s="2"/>
      <c r="T162" s="2"/>
      <c r="U162" s="2"/>
      <c r="V162" s="2"/>
      <c r="W162" s="10"/>
      <c r="X162" s="9"/>
      <c r="Y162" s="8"/>
      <c r="AK162" s="38"/>
      <c r="IL162" s="2"/>
      <c r="IM162" s="2"/>
      <c r="IN162" s="2"/>
      <c r="IO162" s="2"/>
      <c r="IP162" s="2"/>
      <c r="IQ162" s="2"/>
    </row>
    <row r="163" spans="2:251" s="27" customFormat="1" x14ac:dyDescent="0.15">
      <c r="B163" s="5"/>
      <c r="C163" s="2"/>
      <c r="D163" s="6"/>
      <c r="E163" s="3"/>
      <c r="F163" s="6"/>
      <c r="G163" s="2"/>
      <c r="H163" s="2"/>
      <c r="I163" s="7"/>
      <c r="J163" s="81"/>
      <c r="K163" s="2"/>
      <c r="L163" s="2"/>
      <c r="M163" s="2"/>
      <c r="N163" s="2"/>
      <c r="O163" s="2"/>
      <c r="P163" s="2"/>
      <c r="Q163" s="2"/>
      <c r="R163" s="2"/>
      <c r="S163" s="2"/>
      <c r="T163" s="2"/>
      <c r="U163" s="2"/>
      <c r="V163" s="2"/>
      <c r="W163" s="10"/>
      <c r="X163" s="9"/>
      <c r="Y163" s="8"/>
      <c r="AK163" s="38"/>
      <c r="IL163" s="2"/>
      <c r="IM163" s="2"/>
      <c r="IN163" s="2"/>
      <c r="IO163" s="2"/>
      <c r="IP163" s="2"/>
      <c r="IQ163" s="2"/>
    </row>
    <row r="164" spans="2:251" s="27" customFormat="1" x14ac:dyDescent="0.15">
      <c r="B164" s="5"/>
      <c r="C164" s="2"/>
      <c r="D164" s="6"/>
      <c r="E164" s="3"/>
      <c r="F164" s="6"/>
      <c r="G164" s="2"/>
      <c r="H164" s="2"/>
      <c r="I164" s="7"/>
      <c r="J164" s="81"/>
      <c r="K164" s="2"/>
      <c r="L164" s="2"/>
      <c r="M164" s="2"/>
      <c r="N164" s="2"/>
      <c r="O164" s="2"/>
      <c r="P164" s="2"/>
      <c r="Q164" s="2"/>
      <c r="R164" s="2"/>
      <c r="S164" s="2"/>
      <c r="T164" s="2"/>
      <c r="U164" s="2"/>
      <c r="V164" s="2"/>
      <c r="W164" s="10"/>
      <c r="X164" s="9"/>
      <c r="Y164" s="8"/>
      <c r="AK164" s="38"/>
      <c r="IL164" s="2"/>
      <c r="IM164" s="2"/>
      <c r="IN164" s="2"/>
      <c r="IO164" s="2"/>
      <c r="IP164" s="2"/>
      <c r="IQ164" s="2"/>
    </row>
    <row r="165" spans="2:251" s="27" customFormat="1" x14ac:dyDescent="0.15">
      <c r="B165" s="5"/>
      <c r="C165" s="2"/>
      <c r="D165" s="6"/>
      <c r="E165" s="3"/>
      <c r="F165" s="6"/>
      <c r="G165" s="2"/>
      <c r="H165" s="2"/>
      <c r="I165" s="7"/>
      <c r="J165" s="81"/>
      <c r="K165" s="2"/>
      <c r="L165" s="2"/>
      <c r="M165" s="2"/>
      <c r="N165" s="2"/>
      <c r="O165" s="2"/>
      <c r="P165" s="2"/>
      <c r="Q165" s="2"/>
      <c r="R165" s="2"/>
      <c r="S165" s="2"/>
      <c r="T165" s="2"/>
      <c r="U165" s="2"/>
      <c r="V165" s="2"/>
      <c r="W165" s="10"/>
      <c r="X165" s="9"/>
      <c r="Y165" s="8"/>
      <c r="AK165" s="38"/>
      <c r="IL165" s="2"/>
      <c r="IM165" s="2"/>
      <c r="IN165" s="2"/>
      <c r="IO165" s="2"/>
      <c r="IP165" s="2"/>
      <c r="IQ165" s="2"/>
    </row>
    <row r="166" spans="2:251" s="27" customFormat="1" x14ac:dyDescent="0.15">
      <c r="B166" s="5"/>
      <c r="C166" s="2"/>
      <c r="D166" s="6"/>
      <c r="E166" s="3"/>
      <c r="F166" s="6"/>
      <c r="G166" s="2"/>
      <c r="H166" s="2"/>
      <c r="I166" s="7"/>
      <c r="J166" s="81"/>
      <c r="K166" s="2"/>
      <c r="L166" s="2"/>
      <c r="M166" s="2"/>
      <c r="N166" s="2"/>
      <c r="O166" s="2"/>
      <c r="P166" s="2"/>
      <c r="Q166" s="2"/>
      <c r="R166" s="2"/>
      <c r="S166" s="2"/>
      <c r="T166" s="2"/>
      <c r="U166" s="2"/>
      <c r="V166" s="2"/>
      <c r="W166" s="10"/>
      <c r="X166" s="9"/>
      <c r="Y166" s="8"/>
      <c r="AK166" s="38"/>
      <c r="IL166" s="2"/>
      <c r="IM166" s="2"/>
      <c r="IN166" s="2"/>
      <c r="IO166" s="2"/>
      <c r="IP166" s="2"/>
      <c r="IQ166" s="2"/>
    </row>
    <row r="167" spans="2:251" s="27" customFormat="1" x14ac:dyDescent="0.15">
      <c r="B167" s="5"/>
      <c r="C167" s="2"/>
      <c r="D167" s="6"/>
      <c r="E167" s="3"/>
      <c r="F167" s="6"/>
      <c r="G167" s="2"/>
      <c r="H167" s="2"/>
      <c r="I167" s="7"/>
      <c r="J167" s="81"/>
      <c r="K167" s="2"/>
      <c r="L167" s="2"/>
      <c r="M167" s="2"/>
      <c r="N167" s="2"/>
      <c r="O167" s="2"/>
      <c r="P167" s="2"/>
      <c r="Q167" s="2"/>
      <c r="R167" s="2"/>
      <c r="S167" s="2"/>
      <c r="T167" s="2"/>
      <c r="U167" s="2"/>
      <c r="V167" s="2"/>
      <c r="W167" s="10"/>
      <c r="X167" s="9"/>
      <c r="Y167" s="8"/>
      <c r="AK167" s="38"/>
      <c r="IL167" s="2"/>
      <c r="IM167" s="2"/>
      <c r="IN167" s="2"/>
      <c r="IO167" s="2"/>
      <c r="IP167" s="2"/>
      <c r="IQ167" s="2"/>
    </row>
    <row r="168" spans="2:251" s="27" customFormat="1" x14ac:dyDescent="0.15">
      <c r="B168" s="5"/>
      <c r="C168" s="2"/>
      <c r="D168" s="6"/>
      <c r="E168" s="3"/>
      <c r="F168" s="6"/>
      <c r="G168" s="2"/>
      <c r="H168" s="2"/>
      <c r="I168" s="7"/>
      <c r="J168" s="81"/>
      <c r="K168" s="2"/>
      <c r="L168" s="2"/>
      <c r="M168" s="2"/>
      <c r="N168" s="2"/>
      <c r="O168" s="2"/>
      <c r="P168" s="2"/>
      <c r="Q168" s="2"/>
      <c r="R168" s="2"/>
      <c r="S168" s="2"/>
      <c r="T168" s="2"/>
      <c r="U168" s="2"/>
      <c r="V168" s="2"/>
      <c r="W168" s="10"/>
      <c r="X168" s="9"/>
      <c r="Y168" s="8"/>
      <c r="AK168" s="38"/>
      <c r="IL168" s="2"/>
      <c r="IM168" s="2"/>
      <c r="IN168" s="2"/>
      <c r="IO168" s="2"/>
      <c r="IP168" s="2"/>
      <c r="IQ168" s="2"/>
    </row>
    <row r="169" spans="2:251" s="27" customFormat="1" x14ac:dyDescent="0.15">
      <c r="B169" s="5"/>
      <c r="C169" s="2"/>
      <c r="D169" s="6"/>
      <c r="E169" s="3"/>
      <c r="F169" s="6"/>
      <c r="G169" s="2"/>
      <c r="H169" s="2"/>
      <c r="I169" s="7"/>
      <c r="J169" s="81"/>
      <c r="K169" s="2"/>
      <c r="L169" s="2"/>
      <c r="M169" s="2"/>
      <c r="N169" s="2"/>
      <c r="O169" s="2"/>
      <c r="P169" s="2"/>
      <c r="Q169" s="2"/>
      <c r="R169" s="2"/>
      <c r="S169" s="2"/>
      <c r="T169" s="2"/>
      <c r="U169" s="2"/>
      <c r="V169" s="2"/>
      <c r="W169" s="10"/>
      <c r="X169" s="9"/>
      <c r="Y169" s="8"/>
      <c r="AK169" s="38"/>
      <c r="IL169" s="2"/>
      <c r="IM169" s="2"/>
      <c r="IN169" s="2"/>
      <c r="IO169" s="2"/>
      <c r="IP169" s="2"/>
      <c r="IQ169" s="2"/>
    </row>
    <row r="170" spans="2:251" s="27" customFormat="1" x14ac:dyDescent="0.15">
      <c r="B170" s="5"/>
      <c r="C170" s="2"/>
      <c r="D170" s="6"/>
      <c r="E170" s="3"/>
      <c r="F170" s="6"/>
      <c r="G170" s="2"/>
      <c r="H170" s="2"/>
      <c r="I170" s="7"/>
      <c r="J170" s="81"/>
      <c r="K170" s="2"/>
      <c r="L170" s="2"/>
      <c r="M170" s="2"/>
      <c r="N170" s="2"/>
      <c r="O170" s="2"/>
      <c r="P170" s="2"/>
      <c r="Q170" s="2"/>
      <c r="R170" s="2"/>
      <c r="S170" s="2"/>
      <c r="T170" s="2"/>
      <c r="U170" s="2"/>
      <c r="V170" s="2"/>
      <c r="W170" s="10"/>
      <c r="X170" s="9"/>
      <c r="Y170" s="8"/>
      <c r="AK170" s="38"/>
      <c r="IL170" s="2"/>
      <c r="IM170" s="2"/>
      <c r="IN170" s="2"/>
      <c r="IO170" s="2"/>
      <c r="IP170" s="2"/>
      <c r="IQ170" s="2"/>
    </row>
    <row r="171" spans="2:251" s="27" customFormat="1" x14ac:dyDescent="0.15">
      <c r="B171" s="5"/>
      <c r="C171" s="2"/>
      <c r="D171" s="6"/>
      <c r="E171" s="3"/>
      <c r="F171" s="6"/>
      <c r="G171" s="2"/>
      <c r="H171" s="2"/>
      <c r="I171" s="7"/>
      <c r="J171" s="81"/>
      <c r="K171" s="2"/>
      <c r="L171" s="2"/>
      <c r="M171" s="2"/>
      <c r="N171" s="2"/>
      <c r="O171" s="2"/>
      <c r="P171" s="2"/>
      <c r="Q171" s="2"/>
      <c r="R171" s="2"/>
      <c r="S171" s="2"/>
      <c r="T171" s="2"/>
      <c r="U171" s="2"/>
      <c r="V171" s="2"/>
      <c r="W171" s="10"/>
      <c r="X171" s="9"/>
      <c r="Y171" s="8"/>
      <c r="AK171" s="38"/>
      <c r="IL171" s="2"/>
      <c r="IM171" s="2"/>
      <c r="IN171" s="2"/>
      <c r="IO171" s="2"/>
      <c r="IP171" s="2"/>
      <c r="IQ171" s="2"/>
    </row>
    <row r="172" spans="2:251" s="27" customFormat="1" x14ac:dyDescent="0.15">
      <c r="B172" s="5"/>
      <c r="C172" s="2"/>
      <c r="D172" s="6"/>
      <c r="E172" s="3"/>
      <c r="F172" s="6"/>
      <c r="G172" s="2"/>
      <c r="H172" s="2"/>
      <c r="I172" s="7"/>
      <c r="J172" s="81"/>
      <c r="K172" s="2"/>
      <c r="L172" s="2"/>
      <c r="M172" s="2"/>
      <c r="N172" s="2"/>
      <c r="O172" s="2"/>
      <c r="P172" s="2"/>
      <c r="Q172" s="2"/>
      <c r="R172" s="2"/>
      <c r="S172" s="2"/>
      <c r="T172" s="2"/>
      <c r="U172" s="2"/>
      <c r="V172" s="2"/>
      <c r="W172" s="10"/>
      <c r="X172" s="9"/>
      <c r="Y172" s="8"/>
      <c r="AK172" s="38"/>
      <c r="IL172" s="2"/>
      <c r="IM172" s="2"/>
      <c r="IN172" s="2"/>
      <c r="IO172" s="2"/>
      <c r="IP172" s="2"/>
      <c r="IQ172" s="2"/>
    </row>
    <row r="173" spans="2:251" s="27" customFormat="1" x14ac:dyDescent="0.15">
      <c r="B173" s="5"/>
      <c r="C173" s="2"/>
      <c r="D173" s="6"/>
      <c r="E173" s="3"/>
      <c r="F173" s="6"/>
      <c r="G173" s="2"/>
      <c r="H173" s="2"/>
      <c r="I173" s="7"/>
      <c r="J173" s="81"/>
      <c r="K173" s="2"/>
      <c r="L173" s="2"/>
      <c r="M173" s="2"/>
      <c r="N173" s="2"/>
      <c r="O173" s="2"/>
      <c r="P173" s="2"/>
      <c r="Q173" s="2"/>
      <c r="R173" s="2"/>
      <c r="S173" s="2"/>
      <c r="T173" s="2"/>
      <c r="U173" s="2"/>
      <c r="V173" s="2"/>
      <c r="W173" s="10"/>
      <c r="X173" s="9"/>
      <c r="Y173" s="8"/>
      <c r="AK173" s="38"/>
      <c r="IL173" s="2"/>
      <c r="IM173" s="2"/>
      <c r="IN173" s="2"/>
      <c r="IO173" s="2"/>
      <c r="IP173" s="2"/>
      <c r="IQ173" s="2"/>
    </row>
    <row r="174" spans="2:251" s="27" customFormat="1" x14ac:dyDescent="0.15">
      <c r="B174" s="5"/>
      <c r="C174" s="2"/>
      <c r="D174" s="6"/>
      <c r="E174" s="3"/>
      <c r="F174" s="6"/>
      <c r="G174" s="2"/>
      <c r="H174" s="2"/>
      <c r="I174" s="7"/>
      <c r="J174" s="81"/>
      <c r="K174" s="2"/>
      <c r="L174" s="2"/>
      <c r="M174" s="2"/>
      <c r="N174" s="2"/>
      <c r="O174" s="2"/>
      <c r="P174" s="2"/>
      <c r="Q174" s="2"/>
      <c r="R174" s="2"/>
      <c r="S174" s="2"/>
      <c r="T174" s="2"/>
      <c r="U174" s="2"/>
      <c r="V174" s="2"/>
      <c r="W174" s="10"/>
      <c r="X174" s="9"/>
      <c r="Y174" s="8"/>
      <c r="AK174" s="38"/>
      <c r="IL174" s="2"/>
      <c r="IM174" s="2"/>
      <c r="IN174" s="2"/>
      <c r="IO174" s="2"/>
      <c r="IP174" s="2"/>
      <c r="IQ174" s="2"/>
    </row>
    <row r="175" spans="2:251" s="27" customFormat="1" x14ac:dyDescent="0.15">
      <c r="B175" s="5"/>
      <c r="C175" s="2"/>
      <c r="D175" s="6"/>
      <c r="E175" s="3"/>
      <c r="F175" s="6"/>
      <c r="G175" s="2"/>
      <c r="H175" s="2"/>
      <c r="I175" s="7"/>
      <c r="J175" s="81"/>
      <c r="K175" s="2"/>
      <c r="L175" s="2"/>
      <c r="M175" s="2"/>
      <c r="N175" s="2"/>
      <c r="O175" s="2"/>
      <c r="P175" s="2"/>
      <c r="Q175" s="2"/>
      <c r="R175" s="2"/>
      <c r="S175" s="2"/>
      <c r="T175" s="2"/>
      <c r="U175" s="2"/>
      <c r="V175" s="2"/>
      <c r="W175" s="10"/>
      <c r="X175" s="9"/>
      <c r="Y175" s="8"/>
      <c r="AK175" s="38"/>
      <c r="IL175" s="2"/>
      <c r="IM175" s="2"/>
      <c r="IN175" s="2"/>
      <c r="IO175" s="2"/>
      <c r="IP175" s="2"/>
      <c r="IQ175" s="2"/>
    </row>
    <row r="176" spans="2:251" s="27" customFormat="1" x14ac:dyDescent="0.15">
      <c r="B176" s="5"/>
      <c r="C176" s="2"/>
      <c r="D176" s="6"/>
      <c r="E176" s="3"/>
      <c r="F176" s="6"/>
      <c r="G176" s="2"/>
      <c r="H176" s="2"/>
      <c r="I176" s="7"/>
      <c r="J176" s="81"/>
      <c r="K176" s="2"/>
      <c r="L176" s="2"/>
      <c r="M176" s="2"/>
      <c r="N176" s="2"/>
      <c r="O176" s="2"/>
      <c r="P176" s="2"/>
      <c r="Q176" s="2"/>
      <c r="R176" s="2"/>
      <c r="S176" s="2"/>
      <c r="T176" s="2"/>
      <c r="U176" s="2"/>
      <c r="V176" s="2"/>
      <c r="W176" s="10"/>
      <c r="X176" s="9"/>
      <c r="Y176" s="8"/>
      <c r="AK176" s="38"/>
      <c r="IL176" s="2"/>
      <c r="IM176" s="2"/>
      <c r="IN176" s="2"/>
      <c r="IO176" s="2"/>
      <c r="IP176" s="2"/>
      <c r="IQ176" s="2"/>
    </row>
    <row r="177" spans="2:251" s="27" customFormat="1" x14ac:dyDescent="0.15">
      <c r="B177" s="5"/>
      <c r="C177" s="2"/>
      <c r="D177" s="6"/>
      <c r="E177" s="3"/>
      <c r="F177" s="6"/>
      <c r="G177" s="2"/>
      <c r="H177" s="2"/>
      <c r="I177" s="7"/>
      <c r="J177" s="81"/>
      <c r="K177" s="2"/>
      <c r="L177" s="2"/>
      <c r="M177" s="2"/>
      <c r="N177" s="2"/>
      <c r="O177" s="2"/>
      <c r="P177" s="2"/>
      <c r="Q177" s="2"/>
      <c r="R177" s="2"/>
      <c r="S177" s="2"/>
      <c r="T177" s="2"/>
      <c r="U177" s="2"/>
      <c r="V177" s="2"/>
      <c r="W177" s="10"/>
      <c r="X177" s="9"/>
      <c r="Y177" s="8"/>
      <c r="AK177" s="38"/>
      <c r="IL177" s="2"/>
      <c r="IM177" s="2"/>
      <c r="IN177" s="2"/>
      <c r="IO177" s="2"/>
      <c r="IP177" s="2"/>
      <c r="IQ177" s="2"/>
    </row>
    <row r="178" spans="2:251" s="27" customFormat="1" x14ac:dyDescent="0.15">
      <c r="B178" s="5"/>
      <c r="C178" s="2"/>
      <c r="D178" s="6"/>
      <c r="E178" s="3"/>
      <c r="F178" s="6"/>
      <c r="G178" s="2"/>
      <c r="H178" s="2"/>
      <c r="I178" s="7"/>
      <c r="J178" s="81"/>
      <c r="K178" s="2"/>
      <c r="L178" s="2"/>
      <c r="M178" s="2"/>
      <c r="N178" s="2"/>
      <c r="O178" s="2"/>
      <c r="P178" s="2"/>
      <c r="Q178" s="2"/>
      <c r="R178" s="2"/>
      <c r="S178" s="2"/>
      <c r="T178" s="2"/>
      <c r="U178" s="2"/>
      <c r="V178" s="2"/>
      <c r="W178" s="10"/>
      <c r="X178" s="9"/>
      <c r="Y178" s="8"/>
      <c r="AK178" s="38"/>
      <c r="IL178" s="2"/>
      <c r="IM178" s="2"/>
      <c r="IN178" s="2"/>
      <c r="IO178" s="2"/>
      <c r="IP178" s="2"/>
      <c r="IQ178" s="2"/>
    </row>
    <row r="179" spans="2:251" s="27" customFormat="1" x14ac:dyDescent="0.15">
      <c r="B179" s="5"/>
      <c r="C179" s="2"/>
      <c r="D179" s="6"/>
      <c r="E179" s="3"/>
      <c r="F179" s="6"/>
      <c r="G179" s="2"/>
      <c r="H179" s="2"/>
      <c r="I179" s="7"/>
      <c r="J179" s="81"/>
      <c r="K179" s="2"/>
      <c r="L179" s="2"/>
      <c r="M179" s="2"/>
      <c r="N179" s="2"/>
      <c r="O179" s="2"/>
      <c r="P179" s="2"/>
      <c r="Q179" s="2"/>
      <c r="R179" s="2"/>
      <c r="S179" s="2"/>
      <c r="T179" s="2"/>
      <c r="U179" s="2"/>
      <c r="V179" s="2"/>
      <c r="W179" s="10"/>
      <c r="X179" s="9"/>
      <c r="Y179" s="8"/>
      <c r="AK179" s="38"/>
      <c r="IL179" s="2"/>
      <c r="IM179" s="2"/>
      <c r="IN179" s="2"/>
      <c r="IO179" s="2"/>
      <c r="IP179" s="2"/>
      <c r="IQ179" s="2"/>
    </row>
    <row r="180" spans="2:251" s="27" customFormat="1" x14ac:dyDescent="0.15">
      <c r="B180" s="5"/>
      <c r="C180" s="2"/>
      <c r="D180" s="6"/>
      <c r="E180" s="3"/>
      <c r="F180" s="6"/>
      <c r="G180" s="2"/>
      <c r="H180" s="2"/>
      <c r="I180" s="7"/>
      <c r="J180" s="81"/>
      <c r="K180" s="2"/>
      <c r="L180" s="2"/>
      <c r="M180" s="2"/>
      <c r="N180" s="2"/>
      <c r="O180" s="2"/>
      <c r="P180" s="2"/>
      <c r="Q180" s="2"/>
      <c r="R180" s="2"/>
      <c r="S180" s="2"/>
      <c r="T180" s="2"/>
      <c r="U180" s="2"/>
      <c r="V180" s="2"/>
      <c r="W180" s="10"/>
      <c r="X180" s="9"/>
      <c r="Y180" s="8"/>
      <c r="AK180" s="38"/>
      <c r="IL180" s="2"/>
      <c r="IM180" s="2"/>
      <c r="IN180" s="2"/>
      <c r="IO180" s="2"/>
      <c r="IP180" s="2"/>
      <c r="IQ180" s="2"/>
    </row>
    <row r="181" spans="2:251" s="27" customFormat="1" x14ac:dyDescent="0.15">
      <c r="B181" s="5"/>
      <c r="C181" s="2"/>
      <c r="D181" s="6"/>
      <c r="E181" s="3"/>
      <c r="F181" s="6"/>
      <c r="G181" s="2"/>
      <c r="H181" s="2"/>
      <c r="I181" s="7"/>
      <c r="J181" s="81"/>
      <c r="K181" s="2"/>
      <c r="L181" s="2"/>
      <c r="M181" s="2"/>
      <c r="N181" s="2"/>
      <c r="O181" s="2"/>
      <c r="P181" s="2"/>
      <c r="Q181" s="2"/>
      <c r="R181" s="2"/>
      <c r="S181" s="2"/>
      <c r="T181" s="2"/>
      <c r="U181" s="2"/>
      <c r="V181" s="2"/>
      <c r="W181" s="10"/>
      <c r="X181" s="9"/>
      <c r="Y181" s="8"/>
      <c r="AK181" s="38"/>
      <c r="IL181" s="2"/>
      <c r="IM181" s="2"/>
      <c r="IN181" s="2"/>
      <c r="IO181" s="2"/>
      <c r="IP181" s="2"/>
      <c r="IQ181" s="2"/>
    </row>
    <row r="182" spans="2:251" s="27" customFormat="1" x14ac:dyDescent="0.15">
      <c r="B182" s="5"/>
      <c r="C182" s="2"/>
      <c r="D182" s="6"/>
      <c r="E182" s="3"/>
      <c r="F182" s="6"/>
      <c r="G182" s="2"/>
      <c r="H182" s="2"/>
      <c r="I182" s="7"/>
      <c r="J182" s="81"/>
      <c r="K182" s="2"/>
      <c r="L182" s="2"/>
      <c r="M182" s="2"/>
      <c r="N182" s="2"/>
      <c r="O182" s="2"/>
      <c r="P182" s="2"/>
      <c r="Q182" s="2"/>
      <c r="R182" s="2"/>
      <c r="S182" s="2"/>
      <c r="T182" s="2"/>
      <c r="U182" s="2"/>
      <c r="V182" s="2"/>
      <c r="W182" s="10"/>
      <c r="X182" s="9"/>
      <c r="Y182" s="8"/>
      <c r="AK182" s="38"/>
      <c r="IL182" s="2"/>
      <c r="IM182" s="2"/>
      <c r="IN182" s="2"/>
      <c r="IO182" s="2"/>
      <c r="IP182" s="2"/>
      <c r="IQ182" s="2"/>
    </row>
    <row r="183" spans="2:251" s="27" customFormat="1" x14ac:dyDescent="0.15">
      <c r="B183" s="5"/>
      <c r="C183" s="2"/>
      <c r="D183" s="6"/>
      <c r="E183" s="3"/>
      <c r="F183" s="6"/>
      <c r="G183" s="2"/>
      <c r="H183" s="2"/>
      <c r="I183" s="7"/>
      <c r="J183" s="81"/>
      <c r="K183" s="2"/>
      <c r="L183" s="2"/>
      <c r="M183" s="2"/>
      <c r="N183" s="2"/>
      <c r="O183" s="2"/>
      <c r="P183" s="2"/>
      <c r="Q183" s="2"/>
      <c r="R183" s="2"/>
      <c r="S183" s="2"/>
      <c r="T183" s="2"/>
      <c r="U183" s="2"/>
      <c r="V183" s="2"/>
      <c r="W183" s="10"/>
      <c r="X183" s="9"/>
      <c r="Y183" s="8"/>
      <c r="AK183" s="38"/>
      <c r="IL183" s="2"/>
      <c r="IM183" s="2"/>
      <c r="IN183" s="2"/>
      <c r="IO183" s="2"/>
      <c r="IP183" s="2"/>
      <c r="IQ183" s="2"/>
    </row>
    <row r="184" spans="2:251" s="27" customFormat="1" x14ac:dyDescent="0.15">
      <c r="B184" s="5"/>
      <c r="C184" s="2"/>
      <c r="D184" s="6"/>
      <c r="E184" s="3"/>
      <c r="F184" s="6"/>
      <c r="G184" s="2"/>
      <c r="H184" s="2"/>
      <c r="I184" s="7"/>
      <c r="J184" s="81"/>
      <c r="K184" s="2"/>
      <c r="L184" s="2"/>
      <c r="M184" s="2"/>
      <c r="N184" s="2"/>
      <c r="O184" s="2"/>
      <c r="P184" s="2"/>
      <c r="Q184" s="2"/>
      <c r="R184" s="2"/>
      <c r="S184" s="2"/>
      <c r="T184" s="2"/>
      <c r="U184" s="2"/>
      <c r="V184" s="2"/>
      <c r="W184" s="10"/>
      <c r="X184" s="9"/>
      <c r="Y184" s="8"/>
      <c r="AK184" s="38"/>
      <c r="IL184" s="2"/>
      <c r="IM184" s="2"/>
      <c r="IN184" s="2"/>
      <c r="IO184" s="2"/>
      <c r="IP184" s="2"/>
      <c r="IQ184" s="2"/>
    </row>
    <row r="185" spans="2:251" s="27" customFormat="1" x14ac:dyDescent="0.15">
      <c r="B185" s="5"/>
      <c r="C185" s="2"/>
      <c r="D185" s="6"/>
      <c r="E185" s="3"/>
      <c r="F185" s="6"/>
      <c r="G185" s="2"/>
      <c r="H185" s="2"/>
      <c r="I185" s="7"/>
      <c r="J185" s="81"/>
      <c r="K185" s="2"/>
      <c r="L185" s="2"/>
      <c r="M185" s="2"/>
      <c r="N185" s="2"/>
      <c r="O185" s="2"/>
      <c r="P185" s="2"/>
      <c r="Q185" s="2"/>
      <c r="R185" s="2"/>
      <c r="S185" s="2"/>
      <c r="T185" s="2"/>
      <c r="U185" s="2"/>
      <c r="V185" s="2"/>
      <c r="W185" s="10"/>
      <c r="X185" s="9"/>
      <c r="Y185" s="8"/>
      <c r="AK185" s="38"/>
      <c r="IL185" s="2"/>
      <c r="IM185" s="2"/>
      <c r="IN185" s="2"/>
      <c r="IO185" s="2"/>
      <c r="IP185" s="2"/>
      <c r="IQ185" s="2"/>
    </row>
    <row r="186" spans="2:251" s="27" customFormat="1" x14ac:dyDescent="0.15">
      <c r="B186" s="5"/>
      <c r="C186" s="2"/>
      <c r="D186" s="6"/>
      <c r="E186" s="3"/>
      <c r="F186" s="6"/>
      <c r="G186" s="2"/>
      <c r="H186" s="2"/>
      <c r="I186" s="7"/>
      <c r="J186" s="81"/>
      <c r="K186" s="2"/>
      <c r="L186" s="2"/>
      <c r="M186" s="2"/>
      <c r="N186" s="2"/>
      <c r="O186" s="2"/>
      <c r="P186" s="2"/>
      <c r="Q186" s="2"/>
      <c r="R186" s="2"/>
      <c r="S186" s="2"/>
      <c r="T186" s="2"/>
      <c r="U186" s="2"/>
      <c r="V186" s="2"/>
      <c r="W186" s="10"/>
      <c r="X186" s="9"/>
      <c r="Y186" s="8"/>
      <c r="AK186" s="38"/>
      <c r="IL186" s="2"/>
      <c r="IM186" s="2"/>
      <c r="IN186" s="2"/>
      <c r="IO186" s="2"/>
      <c r="IP186" s="2"/>
      <c r="IQ186" s="2"/>
    </row>
    <row r="187" spans="2:251" s="27" customFormat="1" x14ac:dyDescent="0.15">
      <c r="B187" s="5"/>
      <c r="C187" s="2"/>
      <c r="D187" s="6"/>
      <c r="E187" s="3"/>
      <c r="F187" s="6"/>
      <c r="G187" s="2"/>
      <c r="H187" s="2"/>
      <c r="I187" s="7"/>
      <c r="J187" s="81"/>
      <c r="K187" s="2"/>
      <c r="L187" s="2"/>
      <c r="M187" s="2"/>
      <c r="N187" s="2"/>
      <c r="O187" s="2"/>
      <c r="P187" s="2"/>
      <c r="Q187" s="2"/>
      <c r="R187" s="2"/>
      <c r="S187" s="2"/>
      <c r="T187" s="2"/>
      <c r="U187" s="2"/>
      <c r="V187" s="2"/>
      <c r="W187" s="10"/>
      <c r="X187" s="9"/>
      <c r="Y187" s="8"/>
      <c r="AK187" s="38"/>
      <c r="IL187" s="2"/>
      <c r="IM187" s="2"/>
      <c r="IN187" s="2"/>
      <c r="IO187" s="2"/>
      <c r="IP187" s="2"/>
      <c r="IQ187" s="2"/>
    </row>
    <row r="188" spans="2:251" s="27" customFormat="1" x14ac:dyDescent="0.15">
      <c r="B188" s="5"/>
      <c r="C188" s="2"/>
      <c r="D188" s="6"/>
      <c r="E188" s="3"/>
      <c r="F188" s="6"/>
      <c r="G188" s="2"/>
      <c r="H188" s="2"/>
      <c r="I188" s="7"/>
      <c r="J188" s="81"/>
      <c r="K188" s="2"/>
      <c r="L188" s="2"/>
      <c r="M188" s="2"/>
      <c r="N188" s="2"/>
      <c r="O188" s="2"/>
      <c r="P188" s="2"/>
      <c r="Q188" s="2"/>
      <c r="R188" s="2"/>
      <c r="S188" s="2"/>
      <c r="T188" s="2"/>
      <c r="U188" s="2"/>
      <c r="V188" s="2"/>
      <c r="W188" s="10"/>
      <c r="X188" s="9"/>
      <c r="Y188" s="8"/>
      <c r="AK188" s="38"/>
      <c r="IL188" s="2"/>
      <c r="IM188" s="2"/>
      <c r="IN188" s="2"/>
      <c r="IO188" s="2"/>
      <c r="IP188" s="2"/>
      <c r="IQ188" s="2"/>
    </row>
    <row r="189" spans="2:251" s="27" customFormat="1" x14ac:dyDescent="0.15">
      <c r="B189" s="5"/>
      <c r="C189" s="2"/>
      <c r="D189" s="6"/>
      <c r="E189" s="3"/>
      <c r="F189" s="6"/>
      <c r="G189" s="2"/>
      <c r="H189" s="2"/>
      <c r="I189" s="7"/>
      <c r="J189" s="81"/>
      <c r="K189" s="2"/>
      <c r="L189" s="2"/>
      <c r="M189" s="2"/>
      <c r="N189" s="2"/>
      <c r="O189" s="2"/>
      <c r="P189" s="2"/>
      <c r="Q189" s="2"/>
      <c r="R189" s="2"/>
      <c r="S189" s="2"/>
      <c r="T189" s="2"/>
      <c r="U189" s="2"/>
      <c r="V189" s="2"/>
      <c r="W189" s="10"/>
      <c r="X189" s="9"/>
      <c r="Y189" s="8"/>
      <c r="AK189" s="38"/>
      <c r="IL189" s="2"/>
      <c r="IM189" s="2"/>
      <c r="IN189" s="2"/>
      <c r="IO189" s="2"/>
      <c r="IP189" s="2"/>
      <c r="IQ189" s="2"/>
    </row>
    <row r="190" spans="2:251" s="27" customFormat="1" x14ac:dyDescent="0.15">
      <c r="B190" s="5"/>
      <c r="C190" s="2"/>
      <c r="D190" s="6"/>
      <c r="E190" s="3"/>
      <c r="F190" s="6"/>
      <c r="G190" s="2"/>
      <c r="H190" s="2"/>
      <c r="I190" s="7"/>
      <c r="J190" s="81"/>
      <c r="K190" s="2"/>
      <c r="L190" s="2"/>
      <c r="M190" s="2"/>
      <c r="N190" s="2"/>
      <c r="O190" s="2"/>
      <c r="P190" s="2"/>
      <c r="Q190" s="2"/>
      <c r="R190" s="2"/>
      <c r="S190" s="2"/>
      <c r="T190" s="2"/>
      <c r="U190" s="2"/>
      <c r="V190" s="2"/>
      <c r="W190" s="10"/>
      <c r="X190" s="9"/>
      <c r="Y190" s="8"/>
      <c r="AK190" s="38"/>
      <c r="IL190" s="2"/>
      <c r="IM190" s="2"/>
      <c r="IN190" s="2"/>
      <c r="IO190" s="2"/>
      <c r="IP190" s="2"/>
      <c r="IQ190" s="2"/>
    </row>
    <row r="191" spans="2:251" s="27" customFormat="1" x14ac:dyDescent="0.15">
      <c r="B191" s="5"/>
      <c r="C191" s="2"/>
      <c r="D191" s="6"/>
      <c r="E191" s="3"/>
      <c r="F191" s="6"/>
      <c r="G191" s="2"/>
      <c r="H191" s="2"/>
      <c r="I191" s="7"/>
      <c r="J191" s="81"/>
      <c r="K191" s="2"/>
      <c r="L191" s="2"/>
      <c r="M191" s="2"/>
      <c r="N191" s="2"/>
      <c r="O191" s="2"/>
      <c r="P191" s="2"/>
      <c r="Q191" s="2"/>
      <c r="R191" s="2"/>
      <c r="S191" s="2"/>
      <c r="T191" s="2"/>
      <c r="U191" s="2"/>
      <c r="V191" s="2"/>
      <c r="W191" s="10"/>
      <c r="X191" s="9"/>
      <c r="Y191" s="8"/>
      <c r="AK191" s="38"/>
      <c r="IL191" s="2"/>
      <c r="IM191" s="2"/>
      <c r="IN191" s="2"/>
      <c r="IO191" s="2"/>
      <c r="IP191" s="2"/>
      <c r="IQ191" s="2"/>
    </row>
    <row r="192" spans="2:251" s="27" customFormat="1" x14ac:dyDescent="0.15">
      <c r="B192" s="5"/>
      <c r="C192" s="2"/>
      <c r="D192" s="6"/>
      <c r="E192" s="3"/>
      <c r="F192" s="6"/>
      <c r="G192" s="2"/>
      <c r="H192" s="2"/>
      <c r="I192" s="7"/>
      <c r="J192" s="81"/>
      <c r="K192" s="2"/>
      <c r="L192" s="2"/>
      <c r="M192" s="2"/>
      <c r="N192" s="2"/>
      <c r="O192" s="2"/>
      <c r="P192" s="2"/>
      <c r="Q192" s="2"/>
      <c r="R192" s="2"/>
      <c r="S192" s="2"/>
      <c r="T192" s="2"/>
      <c r="U192" s="2"/>
      <c r="V192" s="2"/>
      <c r="W192" s="10"/>
      <c r="X192" s="9"/>
      <c r="Y192" s="8"/>
      <c r="AK192" s="38"/>
      <c r="IL192" s="2"/>
      <c r="IM192" s="2"/>
      <c r="IN192" s="2"/>
      <c r="IO192" s="2"/>
      <c r="IP192" s="2"/>
      <c r="IQ192" s="2"/>
    </row>
    <row r="193" spans="2:251" s="27" customFormat="1" x14ac:dyDescent="0.15">
      <c r="B193" s="5"/>
      <c r="C193" s="2"/>
      <c r="D193" s="6"/>
      <c r="E193" s="3"/>
      <c r="F193" s="6"/>
      <c r="G193" s="2"/>
      <c r="H193" s="2"/>
      <c r="I193" s="7"/>
      <c r="J193" s="81"/>
      <c r="K193" s="2"/>
      <c r="L193" s="2"/>
      <c r="M193" s="2"/>
      <c r="N193" s="2"/>
      <c r="O193" s="2"/>
      <c r="P193" s="2"/>
      <c r="Q193" s="2"/>
      <c r="R193" s="2"/>
      <c r="S193" s="2"/>
      <c r="T193" s="2"/>
      <c r="U193" s="2"/>
      <c r="V193" s="2"/>
      <c r="W193" s="10"/>
      <c r="X193" s="9"/>
      <c r="Y193" s="8"/>
      <c r="AK193" s="38"/>
      <c r="IL193" s="2"/>
      <c r="IM193" s="2"/>
      <c r="IN193" s="2"/>
      <c r="IO193" s="2"/>
      <c r="IP193" s="2"/>
      <c r="IQ193" s="2"/>
    </row>
    <row r="194" spans="2:251" s="27" customFormat="1" x14ac:dyDescent="0.15">
      <c r="B194" s="5"/>
      <c r="C194" s="2"/>
      <c r="D194" s="6"/>
      <c r="E194" s="3"/>
      <c r="F194" s="6"/>
      <c r="G194" s="2"/>
      <c r="H194" s="2"/>
      <c r="I194" s="7"/>
      <c r="J194" s="81"/>
      <c r="K194" s="2"/>
      <c r="L194" s="2"/>
      <c r="M194" s="2"/>
      <c r="N194" s="2"/>
      <c r="O194" s="2"/>
      <c r="P194" s="2"/>
      <c r="Q194" s="2"/>
      <c r="R194" s="2"/>
      <c r="S194" s="2"/>
      <c r="T194" s="2"/>
      <c r="U194" s="2"/>
      <c r="V194" s="2"/>
      <c r="W194" s="10"/>
      <c r="X194" s="9"/>
      <c r="Y194" s="8"/>
      <c r="AK194" s="38"/>
      <c r="IL194" s="2"/>
      <c r="IM194" s="2"/>
      <c r="IN194" s="2"/>
      <c r="IO194" s="2"/>
      <c r="IP194" s="2"/>
      <c r="IQ194" s="2"/>
    </row>
    <row r="195" spans="2:251" s="27" customFormat="1" x14ac:dyDescent="0.15">
      <c r="B195" s="5"/>
      <c r="C195" s="2"/>
      <c r="D195" s="6"/>
      <c r="E195" s="3"/>
      <c r="F195" s="6"/>
      <c r="G195" s="2"/>
      <c r="H195" s="2"/>
      <c r="I195" s="7"/>
      <c r="J195" s="81"/>
      <c r="K195" s="2"/>
      <c r="L195" s="2"/>
      <c r="M195" s="2"/>
      <c r="N195" s="2"/>
      <c r="O195" s="2"/>
      <c r="P195" s="2"/>
      <c r="Q195" s="2"/>
      <c r="R195" s="2"/>
      <c r="S195" s="2"/>
      <c r="T195" s="2"/>
      <c r="U195" s="2"/>
      <c r="V195" s="2"/>
      <c r="W195" s="10"/>
      <c r="X195" s="9"/>
      <c r="Y195" s="8"/>
      <c r="AK195" s="38"/>
      <c r="IL195" s="2"/>
      <c r="IM195" s="2"/>
      <c r="IN195" s="2"/>
      <c r="IO195" s="2"/>
      <c r="IP195" s="2"/>
      <c r="IQ195" s="2"/>
    </row>
    <row r="196" spans="2:251" s="27" customFormat="1" x14ac:dyDescent="0.15">
      <c r="B196" s="5"/>
      <c r="C196" s="2"/>
      <c r="D196" s="6"/>
      <c r="E196" s="3"/>
      <c r="F196" s="6"/>
      <c r="G196" s="2"/>
      <c r="H196" s="2"/>
      <c r="I196" s="7"/>
      <c r="J196" s="81"/>
      <c r="K196" s="2"/>
      <c r="L196" s="2"/>
      <c r="M196" s="2"/>
      <c r="N196" s="2"/>
      <c r="O196" s="2"/>
      <c r="P196" s="2"/>
      <c r="Q196" s="2"/>
      <c r="R196" s="2"/>
      <c r="S196" s="2"/>
      <c r="T196" s="2"/>
      <c r="U196" s="2"/>
      <c r="V196" s="2"/>
      <c r="W196" s="10"/>
      <c r="X196" s="9"/>
      <c r="Y196" s="8"/>
      <c r="AK196" s="38"/>
      <c r="IL196" s="2"/>
      <c r="IM196" s="2"/>
      <c r="IN196" s="2"/>
      <c r="IO196" s="2"/>
      <c r="IP196" s="2"/>
      <c r="IQ196" s="2"/>
    </row>
    <row r="197" spans="2:251" s="27" customFormat="1" x14ac:dyDescent="0.15">
      <c r="B197" s="5"/>
      <c r="C197" s="2"/>
      <c r="D197" s="6"/>
      <c r="E197" s="3"/>
      <c r="F197" s="6"/>
      <c r="G197" s="2"/>
      <c r="H197" s="2"/>
      <c r="I197" s="7"/>
      <c r="J197" s="81"/>
      <c r="K197" s="2"/>
      <c r="L197" s="2"/>
      <c r="M197" s="2"/>
      <c r="N197" s="2"/>
      <c r="O197" s="2"/>
      <c r="P197" s="2"/>
      <c r="Q197" s="2"/>
      <c r="R197" s="2"/>
      <c r="S197" s="2"/>
      <c r="T197" s="2"/>
      <c r="U197" s="2"/>
      <c r="V197" s="2"/>
      <c r="W197" s="10"/>
      <c r="X197" s="9"/>
      <c r="Y197" s="8"/>
      <c r="AK197" s="38"/>
      <c r="IL197" s="2"/>
      <c r="IM197" s="2"/>
      <c r="IN197" s="2"/>
      <c r="IO197" s="2"/>
      <c r="IP197" s="2"/>
      <c r="IQ197" s="2"/>
    </row>
    <row r="198" spans="2:251" s="27" customFormat="1" x14ac:dyDescent="0.15">
      <c r="B198" s="5"/>
      <c r="C198" s="2"/>
      <c r="D198" s="6"/>
      <c r="E198" s="3"/>
      <c r="F198" s="6"/>
      <c r="G198" s="2"/>
      <c r="H198" s="2"/>
      <c r="I198" s="7"/>
      <c r="J198" s="81"/>
      <c r="K198" s="2"/>
      <c r="L198" s="2"/>
      <c r="M198" s="2"/>
      <c r="N198" s="2"/>
      <c r="O198" s="2"/>
      <c r="P198" s="2"/>
      <c r="Q198" s="2"/>
      <c r="R198" s="2"/>
      <c r="S198" s="2"/>
      <c r="T198" s="2"/>
      <c r="U198" s="2"/>
      <c r="V198" s="2"/>
      <c r="W198" s="10"/>
      <c r="X198" s="9"/>
      <c r="Y198" s="8"/>
      <c r="AK198" s="38"/>
      <c r="IL198" s="2"/>
      <c r="IM198" s="2"/>
      <c r="IN198" s="2"/>
      <c r="IO198" s="2"/>
      <c r="IP198" s="2"/>
      <c r="IQ198" s="2"/>
    </row>
    <row r="199" spans="2:251" s="27" customFormat="1" x14ac:dyDescent="0.15">
      <c r="B199" s="5"/>
      <c r="C199" s="2"/>
      <c r="D199" s="6"/>
      <c r="E199" s="3"/>
      <c r="F199" s="6"/>
      <c r="G199" s="2"/>
      <c r="H199" s="2"/>
      <c r="I199" s="7"/>
      <c r="J199" s="81"/>
      <c r="K199" s="2"/>
      <c r="L199" s="2"/>
      <c r="M199" s="2"/>
      <c r="N199" s="2"/>
      <c r="O199" s="2"/>
      <c r="P199" s="2"/>
      <c r="Q199" s="2"/>
      <c r="R199" s="2"/>
      <c r="S199" s="2"/>
      <c r="T199" s="2"/>
      <c r="U199" s="2"/>
      <c r="V199" s="2"/>
      <c r="W199" s="10"/>
      <c r="X199" s="9"/>
      <c r="Y199" s="8"/>
      <c r="AK199" s="38"/>
      <c r="IL199" s="2"/>
      <c r="IM199" s="2"/>
      <c r="IN199" s="2"/>
      <c r="IO199" s="2"/>
      <c r="IP199" s="2"/>
      <c r="IQ199" s="2"/>
    </row>
    <row r="200" spans="2:251" s="27" customFormat="1" x14ac:dyDescent="0.15">
      <c r="B200" s="5"/>
      <c r="C200" s="2"/>
      <c r="D200" s="6"/>
      <c r="E200" s="3"/>
      <c r="F200" s="6"/>
      <c r="G200" s="2"/>
      <c r="H200" s="2"/>
      <c r="I200" s="7"/>
      <c r="J200" s="81"/>
      <c r="K200" s="2"/>
      <c r="L200" s="2"/>
      <c r="M200" s="2"/>
      <c r="N200" s="2"/>
      <c r="O200" s="2"/>
      <c r="P200" s="2"/>
      <c r="Q200" s="2"/>
      <c r="R200" s="2"/>
      <c r="S200" s="2"/>
      <c r="T200" s="2"/>
      <c r="U200" s="2"/>
      <c r="V200" s="2"/>
      <c r="W200" s="10"/>
      <c r="X200" s="9"/>
      <c r="Y200" s="8"/>
      <c r="AK200" s="38"/>
      <c r="IL200" s="2"/>
      <c r="IM200" s="2"/>
      <c r="IN200" s="2"/>
      <c r="IO200" s="2"/>
      <c r="IP200" s="2"/>
      <c r="IQ200" s="2"/>
    </row>
    <row r="201" spans="2:251" s="27" customFormat="1" x14ac:dyDescent="0.15">
      <c r="B201" s="5"/>
      <c r="C201" s="2"/>
      <c r="D201" s="6"/>
      <c r="E201" s="3"/>
      <c r="F201" s="6"/>
      <c r="G201" s="2"/>
      <c r="H201" s="2"/>
      <c r="I201" s="7"/>
      <c r="J201" s="81"/>
      <c r="K201" s="2"/>
      <c r="L201" s="2"/>
      <c r="M201" s="2"/>
      <c r="N201" s="2"/>
      <c r="O201" s="2"/>
      <c r="P201" s="2"/>
      <c r="Q201" s="2"/>
      <c r="R201" s="2"/>
      <c r="S201" s="2"/>
      <c r="T201" s="2"/>
      <c r="U201" s="2"/>
      <c r="V201" s="2"/>
      <c r="W201" s="10"/>
      <c r="X201" s="9"/>
      <c r="Y201" s="8"/>
      <c r="AK201" s="38"/>
      <c r="IL201" s="2"/>
      <c r="IM201" s="2"/>
      <c r="IN201" s="2"/>
      <c r="IO201" s="2"/>
      <c r="IP201" s="2"/>
      <c r="IQ201" s="2"/>
    </row>
    <row r="202" spans="2:251" s="27" customFormat="1" x14ac:dyDescent="0.15">
      <c r="B202" s="5"/>
      <c r="C202" s="2"/>
      <c r="D202" s="6"/>
      <c r="E202" s="3"/>
      <c r="F202" s="6"/>
      <c r="G202" s="2"/>
      <c r="H202" s="2"/>
      <c r="I202" s="7"/>
      <c r="J202" s="81"/>
      <c r="K202" s="2"/>
      <c r="L202" s="2"/>
      <c r="M202" s="2"/>
      <c r="N202" s="2"/>
      <c r="O202" s="2"/>
      <c r="P202" s="2"/>
      <c r="Q202" s="2"/>
      <c r="R202" s="2"/>
      <c r="S202" s="2"/>
      <c r="T202" s="2"/>
      <c r="U202" s="2"/>
      <c r="V202" s="2"/>
      <c r="W202" s="10"/>
      <c r="X202" s="9"/>
      <c r="Y202" s="8"/>
      <c r="AK202" s="38"/>
      <c r="IL202" s="2"/>
      <c r="IM202" s="2"/>
      <c r="IN202" s="2"/>
      <c r="IO202" s="2"/>
      <c r="IP202" s="2"/>
      <c r="IQ202" s="2"/>
    </row>
    <row r="203" spans="2:251" s="27" customFormat="1" x14ac:dyDescent="0.15">
      <c r="B203" s="5"/>
      <c r="C203" s="2"/>
      <c r="D203" s="6"/>
      <c r="E203" s="3"/>
      <c r="F203" s="6"/>
      <c r="G203" s="2"/>
      <c r="H203" s="2"/>
      <c r="I203" s="7"/>
      <c r="J203" s="81"/>
      <c r="K203" s="2"/>
      <c r="L203" s="2"/>
      <c r="M203" s="2"/>
      <c r="N203" s="2"/>
      <c r="O203" s="2"/>
      <c r="P203" s="2"/>
      <c r="Q203" s="2"/>
      <c r="R203" s="2"/>
      <c r="S203" s="2"/>
      <c r="T203" s="2"/>
      <c r="U203" s="2"/>
      <c r="V203" s="2"/>
      <c r="W203" s="10"/>
      <c r="X203" s="9"/>
      <c r="Y203" s="8"/>
      <c r="AK203" s="38"/>
      <c r="IL203" s="2"/>
      <c r="IM203" s="2"/>
      <c r="IN203" s="2"/>
      <c r="IO203" s="2"/>
      <c r="IP203" s="2"/>
      <c r="IQ203" s="2"/>
    </row>
    <row r="204" spans="2:251" s="27" customFormat="1" x14ac:dyDescent="0.15">
      <c r="B204" s="5"/>
      <c r="C204" s="2"/>
      <c r="D204" s="6"/>
      <c r="E204" s="3"/>
      <c r="F204" s="6"/>
      <c r="G204" s="2"/>
      <c r="H204" s="2"/>
      <c r="I204" s="7"/>
      <c r="J204" s="81"/>
      <c r="K204" s="2"/>
      <c r="L204" s="2"/>
      <c r="M204" s="2"/>
      <c r="N204" s="2"/>
      <c r="O204" s="2"/>
      <c r="P204" s="2"/>
      <c r="Q204" s="2"/>
      <c r="R204" s="2"/>
      <c r="S204" s="2"/>
      <c r="T204" s="2"/>
      <c r="U204" s="2"/>
      <c r="V204" s="2"/>
      <c r="W204" s="10"/>
      <c r="X204" s="9"/>
      <c r="Y204" s="8"/>
      <c r="AK204" s="38"/>
      <c r="IL204" s="2"/>
      <c r="IM204" s="2"/>
      <c r="IN204" s="2"/>
      <c r="IO204" s="2"/>
      <c r="IP204" s="2"/>
      <c r="IQ204" s="2"/>
    </row>
    <row r="205" spans="2:251" s="27" customFormat="1" x14ac:dyDescent="0.15">
      <c r="B205" s="5"/>
      <c r="C205" s="2"/>
      <c r="D205" s="6"/>
      <c r="E205" s="3"/>
      <c r="F205" s="6"/>
      <c r="G205" s="2"/>
      <c r="H205" s="2"/>
      <c r="I205" s="7"/>
      <c r="J205" s="81"/>
      <c r="K205" s="2"/>
      <c r="L205" s="2"/>
      <c r="M205" s="2"/>
      <c r="N205" s="2"/>
      <c r="O205" s="2"/>
      <c r="P205" s="2"/>
      <c r="Q205" s="2"/>
      <c r="R205" s="2"/>
      <c r="S205" s="2"/>
      <c r="T205" s="2"/>
      <c r="U205" s="2"/>
      <c r="V205" s="2"/>
      <c r="W205" s="10"/>
      <c r="X205" s="9"/>
      <c r="Y205" s="8"/>
      <c r="AK205" s="38"/>
      <c r="IL205" s="2"/>
      <c r="IM205" s="2"/>
      <c r="IN205" s="2"/>
      <c r="IO205" s="2"/>
      <c r="IP205" s="2"/>
      <c r="IQ205" s="2"/>
    </row>
    <row r="206" spans="2:251" s="27" customFormat="1" x14ac:dyDescent="0.15">
      <c r="B206" s="5"/>
      <c r="C206" s="2"/>
      <c r="D206" s="6"/>
      <c r="E206" s="3"/>
      <c r="F206" s="6"/>
      <c r="G206" s="2"/>
      <c r="H206" s="2"/>
      <c r="I206" s="7"/>
      <c r="J206" s="81"/>
      <c r="K206" s="2"/>
      <c r="L206" s="2"/>
      <c r="M206" s="2"/>
      <c r="N206" s="2"/>
      <c r="O206" s="2"/>
      <c r="P206" s="2"/>
      <c r="Q206" s="2"/>
      <c r="R206" s="2"/>
      <c r="S206" s="2"/>
      <c r="T206" s="2"/>
      <c r="U206" s="2"/>
      <c r="V206" s="2"/>
      <c r="W206" s="10"/>
      <c r="X206" s="9"/>
      <c r="Y206" s="8"/>
      <c r="AK206" s="38"/>
      <c r="IL206" s="2"/>
      <c r="IM206" s="2"/>
      <c r="IN206" s="2"/>
      <c r="IO206" s="2"/>
      <c r="IP206" s="2"/>
      <c r="IQ206" s="2"/>
    </row>
    <row r="207" spans="2:251" s="27" customFormat="1" x14ac:dyDescent="0.15">
      <c r="B207" s="5"/>
      <c r="C207" s="2"/>
      <c r="D207" s="6"/>
      <c r="E207" s="3"/>
      <c r="F207" s="6"/>
      <c r="G207" s="2"/>
      <c r="H207" s="2"/>
      <c r="I207" s="7"/>
      <c r="J207" s="81"/>
      <c r="K207" s="2"/>
      <c r="L207" s="2"/>
      <c r="M207" s="2"/>
      <c r="N207" s="2"/>
      <c r="O207" s="2"/>
      <c r="P207" s="2"/>
      <c r="Q207" s="2"/>
      <c r="R207" s="2"/>
      <c r="S207" s="2"/>
      <c r="T207" s="2"/>
      <c r="U207" s="2"/>
      <c r="V207" s="2"/>
      <c r="W207" s="10"/>
      <c r="X207" s="9"/>
      <c r="Y207" s="8"/>
      <c r="AK207" s="38"/>
      <c r="IL207" s="2"/>
      <c r="IM207" s="2"/>
      <c r="IN207" s="2"/>
      <c r="IO207" s="2"/>
      <c r="IP207" s="2"/>
      <c r="IQ207" s="2"/>
    </row>
    <row r="208" spans="2:251" s="27" customFormat="1" x14ac:dyDescent="0.15">
      <c r="B208" s="5"/>
      <c r="C208" s="2"/>
      <c r="D208" s="6"/>
      <c r="E208" s="3"/>
      <c r="F208" s="6"/>
      <c r="G208" s="2"/>
      <c r="H208" s="2"/>
      <c r="I208" s="7"/>
      <c r="J208" s="81"/>
      <c r="K208" s="2"/>
      <c r="L208" s="2"/>
      <c r="M208" s="2"/>
      <c r="N208" s="2"/>
      <c r="O208" s="2"/>
      <c r="P208" s="2"/>
      <c r="Q208" s="2"/>
      <c r="R208" s="2"/>
      <c r="S208" s="2"/>
      <c r="T208" s="2"/>
      <c r="U208" s="2"/>
      <c r="V208" s="2"/>
      <c r="W208" s="10"/>
      <c r="X208" s="9"/>
      <c r="Y208" s="8"/>
      <c r="AK208" s="38"/>
      <c r="IL208" s="2"/>
      <c r="IM208" s="2"/>
      <c r="IN208" s="2"/>
      <c r="IO208" s="2"/>
      <c r="IP208" s="2"/>
      <c r="IQ208" s="2"/>
    </row>
    <row r="209" spans="2:251" s="27" customFormat="1" x14ac:dyDescent="0.15">
      <c r="B209" s="5"/>
      <c r="C209" s="2"/>
      <c r="D209" s="6"/>
      <c r="E209" s="3"/>
      <c r="F209" s="6"/>
      <c r="G209" s="2"/>
      <c r="H209" s="2"/>
      <c r="I209" s="7"/>
      <c r="J209" s="81"/>
      <c r="K209" s="2"/>
      <c r="L209" s="2"/>
      <c r="M209" s="2"/>
      <c r="N209" s="2"/>
      <c r="O209" s="2"/>
      <c r="P209" s="2"/>
      <c r="Q209" s="2"/>
      <c r="R209" s="2"/>
      <c r="S209" s="2"/>
      <c r="T209" s="2"/>
      <c r="U209" s="2"/>
      <c r="V209" s="2"/>
      <c r="W209" s="10"/>
      <c r="X209" s="9"/>
      <c r="Y209" s="8"/>
      <c r="AK209" s="38"/>
      <c r="IL209" s="2"/>
      <c r="IM209" s="2"/>
      <c r="IN209" s="2"/>
      <c r="IO209" s="2"/>
      <c r="IP209" s="2"/>
      <c r="IQ209" s="2"/>
    </row>
    <row r="210" spans="2:251" s="27" customFormat="1" x14ac:dyDescent="0.15">
      <c r="B210" s="5"/>
      <c r="C210" s="2"/>
      <c r="D210" s="6"/>
      <c r="E210" s="3"/>
      <c r="F210" s="6"/>
      <c r="G210" s="2"/>
      <c r="H210" s="2"/>
      <c r="I210" s="7"/>
      <c r="J210" s="81"/>
      <c r="K210" s="2"/>
      <c r="L210" s="2"/>
      <c r="M210" s="2"/>
      <c r="N210" s="2"/>
      <c r="O210" s="2"/>
      <c r="P210" s="2"/>
      <c r="Q210" s="2"/>
      <c r="R210" s="2"/>
      <c r="S210" s="2"/>
      <c r="T210" s="2"/>
      <c r="U210" s="2"/>
      <c r="V210" s="2"/>
      <c r="W210" s="10"/>
      <c r="X210" s="9"/>
      <c r="Y210" s="8"/>
      <c r="AK210" s="38"/>
      <c r="IL210" s="2"/>
      <c r="IM210" s="2"/>
      <c r="IN210" s="2"/>
      <c r="IO210" s="2"/>
      <c r="IP210" s="2"/>
      <c r="IQ210" s="2"/>
    </row>
    <row r="211" spans="2:251" s="27" customFormat="1" x14ac:dyDescent="0.15">
      <c r="B211" s="5"/>
      <c r="C211" s="2"/>
      <c r="D211" s="6"/>
      <c r="E211" s="3"/>
      <c r="F211" s="6"/>
      <c r="G211" s="2"/>
      <c r="H211" s="2"/>
      <c r="I211" s="7"/>
      <c r="J211" s="81"/>
      <c r="K211" s="2"/>
      <c r="L211" s="2"/>
      <c r="M211" s="2"/>
      <c r="N211" s="2"/>
      <c r="O211" s="2"/>
      <c r="P211" s="2"/>
      <c r="Q211" s="2"/>
      <c r="R211" s="2"/>
      <c r="S211" s="2"/>
      <c r="T211" s="2"/>
      <c r="U211" s="2"/>
      <c r="V211" s="2"/>
      <c r="W211" s="10"/>
      <c r="X211" s="9"/>
      <c r="Y211" s="8"/>
      <c r="AK211" s="38"/>
      <c r="IL211" s="2"/>
      <c r="IM211" s="2"/>
      <c r="IN211" s="2"/>
      <c r="IO211" s="2"/>
      <c r="IP211" s="2"/>
      <c r="IQ211" s="2"/>
    </row>
    <row r="212" spans="2:251" s="27" customFormat="1" x14ac:dyDescent="0.15">
      <c r="B212" s="5"/>
      <c r="C212" s="2"/>
      <c r="D212" s="6"/>
      <c r="E212" s="3"/>
      <c r="F212" s="6"/>
      <c r="G212" s="2"/>
      <c r="H212" s="2"/>
      <c r="I212" s="7"/>
      <c r="J212" s="81"/>
      <c r="K212" s="2"/>
      <c r="L212" s="2"/>
      <c r="M212" s="2"/>
      <c r="N212" s="2"/>
      <c r="O212" s="2"/>
      <c r="P212" s="2"/>
      <c r="Q212" s="2"/>
      <c r="R212" s="2"/>
      <c r="S212" s="2"/>
      <c r="T212" s="2"/>
      <c r="U212" s="2"/>
      <c r="V212" s="2"/>
      <c r="W212" s="10"/>
      <c r="X212" s="9"/>
      <c r="Y212" s="8"/>
      <c r="AK212" s="38"/>
      <c r="IL212" s="2"/>
      <c r="IM212" s="2"/>
      <c r="IN212" s="2"/>
      <c r="IO212" s="2"/>
      <c r="IP212" s="2"/>
      <c r="IQ212" s="2"/>
    </row>
    <row r="213" spans="2:251" s="27" customFormat="1" x14ac:dyDescent="0.15">
      <c r="B213" s="5"/>
      <c r="C213" s="2"/>
      <c r="D213" s="6"/>
      <c r="E213" s="3"/>
      <c r="F213" s="6"/>
      <c r="G213" s="2"/>
      <c r="H213" s="2"/>
      <c r="I213" s="7"/>
      <c r="J213" s="81"/>
      <c r="K213" s="2"/>
      <c r="L213" s="2"/>
      <c r="M213" s="2"/>
      <c r="N213" s="2"/>
      <c r="O213" s="2"/>
      <c r="P213" s="2"/>
      <c r="Q213" s="2"/>
      <c r="R213" s="2"/>
      <c r="S213" s="2"/>
      <c r="T213" s="2"/>
      <c r="U213" s="2"/>
      <c r="V213" s="2"/>
      <c r="W213" s="10"/>
      <c r="X213" s="9"/>
      <c r="Y213" s="8"/>
      <c r="AK213" s="38"/>
      <c r="IL213" s="2"/>
      <c r="IM213" s="2"/>
      <c r="IN213" s="2"/>
      <c r="IO213" s="2"/>
      <c r="IP213" s="2"/>
      <c r="IQ213" s="2"/>
    </row>
    <row r="214" spans="2:251" s="27" customFormat="1" x14ac:dyDescent="0.15">
      <c r="B214" s="5"/>
      <c r="C214" s="2"/>
      <c r="D214" s="6"/>
      <c r="E214" s="3"/>
      <c r="F214" s="6"/>
      <c r="G214" s="2"/>
      <c r="H214" s="2"/>
      <c r="I214" s="7"/>
      <c r="J214" s="81"/>
      <c r="K214" s="2"/>
      <c r="L214" s="2"/>
      <c r="M214" s="2"/>
      <c r="N214" s="2"/>
      <c r="O214" s="2"/>
      <c r="P214" s="2"/>
      <c r="Q214" s="2"/>
      <c r="R214" s="2"/>
      <c r="S214" s="2"/>
      <c r="T214" s="2"/>
      <c r="U214" s="2"/>
      <c r="V214" s="2"/>
      <c r="W214" s="10"/>
      <c r="X214" s="9"/>
      <c r="Y214" s="8"/>
      <c r="AK214" s="38"/>
      <c r="IL214" s="2"/>
      <c r="IM214" s="2"/>
      <c r="IN214" s="2"/>
      <c r="IO214" s="2"/>
      <c r="IP214" s="2"/>
      <c r="IQ214" s="2"/>
    </row>
    <row r="215" spans="2:251" s="27" customFormat="1" x14ac:dyDescent="0.15">
      <c r="B215" s="5"/>
      <c r="C215" s="2"/>
      <c r="D215" s="6"/>
      <c r="E215" s="3"/>
      <c r="F215" s="6"/>
      <c r="G215" s="2"/>
      <c r="H215" s="2"/>
      <c r="I215" s="7"/>
      <c r="J215" s="81"/>
      <c r="K215" s="2"/>
      <c r="L215" s="2"/>
      <c r="M215" s="2"/>
      <c r="N215" s="2"/>
      <c r="O215" s="2"/>
      <c r="P215" s="2"/>
      <c r="Q215" s="2"/>
      <c r="R215" s="2"/>
      <c r="S215" s="2"/>
      <c r="T215" s="2"/>
      <c r="U215" s="2"/>
      <c r="V215" s="2"/>
      <c r="W215" s="10"/>
      <c r="X215" s="9"/>
      <c r="Y215" s="8"/>
      <c r="AK215" s="38"/>
      <c r="IL215" s="2"/>
      <c r="IM215" s="2"/>
      <c r="IN215" s="2"/>
      <c r="IO215" s="2"/>
      <c r="IP215" s="2"/>
      <c r="IQ215" s="2"/>
    </row>
    <row r="216" spans="2:251" s="27" customFormat="1" x14ac:dyDescent="0.15">
      <c r="B216" s="5"/>
      <c r="C216" s="2"/>
      <c r="D216" s="6"/>
      <c r="E216" s="3"/>
      <c r="F216" s="6"/>
      <c r="G216" s="2"/>
      <c r="H216" s="2"/>
      <c r="I216" s="7"/>
      <c r="J216" s="81"/>
      <c r="K216" s="2"/>
      <c r="L216" s="2"/>
      <c r="M216" s="2"/>
      <c r="N216" s="2"/>
      <c r="O216" s="2"/>
      <c r="P216" s="2"/>
      <c r="Q216" s="2"/>
      <c r="R216" s="2"/>
      <c r="S216" s="2"/>
      <c r="T216" s="2"/>
      <c r="U216" s="2"/>
      <c r="V216" s="2"/>
      <c r="W216" s="10"/>
      <c r="X216" s="9"/>
      <c r="Y216" s="8"/>
      <c r="AK216" s="38"/>
      <c r="IL216" s="2"/>
      <c r="IM216" s="2"/>
      <c r="IN216" s="2"/>
      <c r="IO216" s="2"/>
      <c r="IP216" s="2"/>
      <c r="IQ216" s="2"/>
    </row>
    <row r="217" spans="2:251" s="27" customFormat="1" x14ac:dyDescent="0.15">
      <c r="B217" s="5"/>
      <c r="C217" s="2"/>
      <c r="D217" s="6"/>
      <c r="E217" s="3"/>
      <c r="F217" s="6"/>
      <c r="G217" s="2"/>
      <c r="H217" s="2"/>
      <c r="I217" s="7"/>
      <c r="J217" s="81"/>
      <c r="K217" s="2"/>
      <c r="L217" s="2"/>
      <c r="M217" s="2"/>
      <c r="N217" s="2"/>
      <c r="O217" s="2"/>
      <c r="P217" s="2"/>
      <c r="Q217" s="2"/>
      <c r="R217" s="2"/>
      <c r="S217" s="2"/>
      <c r="T217" s="2"/>
      <c r="U217" s="2"/>
      <c r="V217" s="2"/>
      <c r="W217" s="10"/>
      <c r="X217" s="9"/>
      <c r="Y217" s="8"/>
      <c r="AK217" s="38"/>
      <c r="IL217" s="2"/>
      <c r="IM217" s="2"/>
      <c r="IN217" s="2"/>
      <c r="IO217" s="2"/>
      <c r="IP217" s="2"/>
      <c r="IQ217" s="2"/>
    </row>
    <row r="218" spans="2:251" s="27" customFormat="1" x14ac:dyDescent="0.15">
      <c r="B218" s="5"/>
      <c r="C218" s="2"/>
      <c r="D218" s="6"/>
      <c r="E218" s="3"/>
      <c r="F218" s="6"/>
      <c r="G218" s="2"/>
      <c r="H218" s="2"/>
      <c r="I218" s="7"/>
      <c r="J218" s="81"/>
      <c r="K218" s="2"/>
      <c r="L218" s="2"/>
      <c r="M218" s="2"/>
      <c r="N218" s="2"/>
      <c r="O218" s="2"/>
      <c r="P218" s="2"/>
      <c r="Q218" s="2"/>
      <c r="R218" s="2"/>
      <c r="S218" s="2"/>
      <c r="T218" s="2"/>
      <c r="U218" s="2"/>
      <c r="V218" s="2"/>
      <c r="W218" s="10"/>
      <c r="X218" s="9"/>
      <c r="Y218" s="8"/>
      <c r="AK218" s="38"/>
      <c r="IL218" s="2"/>
      <c r="IM218" s="2"/>
      <c r="IN218" s="2"/>
      <c r="IO218" s="2"/>
      <c r="IP218" s="2"/>
      <c r="IQ218" s="2"/>
    </row>
    <row r="219" spans="2:251" s="27" customFormat="1" x14ac:dyDescent="0.15">
      <c r="B219" s="5"/>
      <c r="C219" s="2"/>
      <c r="D219" s="6"/>
      <c r="E219" s="3"/>
      <c r="F219" s="6"/>
      <c r="G219" s="2"/>
      <c r="H219" s="2"/>
      <c r="I219" s="7"/>
      <c r="J219" s="81"/>
      <c r="K219" s="2"/>
      <c r="L219" s="2"/>
      <c r="M219" s="2"/>
      <c r="N219" s="2"/>
      <c r="O219" s="2"/>
      <c r="P219" s="2"/>
      <c r="Q219" s="2"/>
      <c r="R219" s="2"/>
      <c r="S219" s="2"/>
      <c r="T219" s="2"/>
      <c r="U219" s="2"/>
      <c r="V219" s="2"/>
      <c r="W219" s="10"/>
      <c r="X219" s="9"/>
      <c r="Y219" s="8"/>
      <c r="AK219" s="38"/>
      <c r="IL219" s="2"/>
      <c r="IM219" s="2"/>
      <c r="IN219" s="2"/>
      <c r="IO219" s="2"/>
      <c r="IP219" s="2"/>
      <c r="IQ219" s="2"/>
    </row>
    <row r="220" spans="2:251" s="27" customFormat="1" x14ac:dyDescent="0.15">
      <c r="B220" s="5"/>
      <c r="C220" s="2"/>
      <c r="D220" s="6"/>
      <c r="E220" s="3"/>
      <c r="F220" s="6"/>
      <c r="G220" s="2"/>
      <c r="H220" s="2"/>
      <c r="I220" s="7"/>
      <c r="J220" s="81"/>
      <c r="K220" s="2"/>
      <c r="L220" s="2"/>
      <c r="M220" s="2"/>
      <c r="N220" s="2"/>
      <c r="O220" s="2"/>
      <c r="P220" s="2"/>
      <c r="Q220" s="2"/>
      <c r="R220" s="2"/>
      <c r="S220" s="2"/>
      <c r="T220" s="2"/>
      <c r="U220" s="2"/>
      <c r="V220" s="2"/>
      <c r="W220" s="10"/>
      <c r="X220" s="9"/>
      <c r="Y220" s="8"/>
      <c r="AK220" s="38"/>
      <c r="IL220" s="2"/>
      <c r="IM220" s="2"/>
      <c r="IN220" s="2"/>
      <c r="IO220" s="2"/>
      <c r="IP220" s="2"/>
      <c r="IQ220" s="2"/>
    </row>
    <row r="221" spans="2:251" s="27" customFormat="1" x14ac:dyDescent="0.15">
      <c r="B221" s="5"/>
      <c r="C221" s="2"/>
      <c r="D221" s="6"/>
      <c r="E221" s="3"/>
      <c r="F221" s="6"/>
      <c r="G221" s="2"/>
      <c r="H221" s="2"/>
      <c r="I221" s="7"/>
      <c r="J221" s="81"/>
      <c r="K221" s="2"/>
      <c r="L221" s="2"/>
      <c r="M221" s="2"/>
      <c r="N221" s="2"/>
      <c r="O221" s="2"/>
      <c r="P221" s="2"/>
      <c r="Q221" s="2"/>
      <c r="R221" s="2"/>
      <c r="S221" s="2"/>
      <c r="T221" s="2"/>
      <c r="U221" s="2"/>
      <c r="V221" s="2"/>
      <c r="W221" s="10"/>
      <c r="X221" s="9"/>
      <c r="Y221" s="8"/>
      <c r="AK221" s="38"/>
      <c r="IL221" s="2"/>
      <c r="IM221" s="2"/>
      <c r="IN221" s="2"/>
      <c r="IO221" s="2"/>
      <c r="IP221" s="2"/>
      <c r="IQ221" s="2"/>
    </row>
    <row r="222" spans="2:251" s="27" customFormat="1" x14ac:dyDescent="0.15">
      <c r="B222" s="5"/>
      <c r="C222" s="2"/>
      <c r="D222" s="6"/>
      <c r="E222" s="3"/>
      <c r="F222" s="6"/>
      <c r="G222" s="2"/>
      <c r="H222" s="2"/>
      <c r="I222" s="7"/>
      <c r="J222" s="81"/>
      <c r="K222" s="2"/>
      <c r="L222" s="2"/>
      <c r="M222" s="2"/>
      <c r="N222" s="2"/>
      <c r="O222" s="2"/>
      <c r="P222" s="2"/>
      <c r="Q222" s="2"/>
      <c r="R222" s="2"/>
      <c r="S222" s="2"/>
      <c r="T222" s="2"/>
      <c r="U222" s="2"/>
      <c r="V222" s="2"/>
      <c r="W222" s="10"/>
      <c r="X222" s="9"/>
      <c r="Y222" s="8"/>
      <c r="AK222" s="38"/>
      <c r="IL222" s="2"/>
      <c r="IM222" s="2"/>
      <c r="IN222" s="2"/>
      <c r="IO222" s="2"/>
      <c r="IP222" s="2"/>
      <c r="IQ222" s="2"/>
    </row>
    <row r="223" spans="2:251" s="27" customFormat="1" x14ac:dyDescent="0.15">
      <c r="B223" s="5"/>
      <c r="C223" s="2"/>
      <c r="D223" s="6"/>
      <c r="E223" s="3"/>
      <c r="F223" s="6"/>
      <c r="G223" s="2"/>
      <c r="H223" s="2"/>
      <c r="I223" s="7"/>
      <c r="J223" s="81"/>
      <c r="K223" s="2"/>
      <c r="L223" s="2"/>
      <c r="M223" s="2"/>
      <c r="N223" s="2"/>
      <c r="O223" s="2"/>
      <c r="P223" s="2"/>
      <c r="Q223" s="2"/>
      <c r="R223" s="2"/>
      <c r="S223" s="2"/>
      <c r="T223" s="2"/>
      <c r="U223" s="2"/>
      <c r="V223" s="2"/>
      <c r="W223" s="10"/>
      <c r="X223" s="9"/>
      <c r="Y223" s="8"/>
      <c r="AK223" s="38"/>
      <c r="IL223" s="2"/>
      <c r="IM223" s="2"/>
      <c r="IN223" s="2"/>
      <c r="IO223" s="2"/>
      <c r="IP223" s="2"/>
      <c r="IQ223" s="2"/>
    </row>
    <row r="224" spans="2:251" s="27" customFormat="1" x14ac:dyDescent="0.15">
      <c r="B224" s="5"/>
      <c r="C224" s="2"/>
      <c r="D224" s="6"/>
      <c r="E224" s="3"/>
      <c r="F224" s="6"/>
      <c r="G224" s="2"/>
      <c r="H224" s="2"/>
      <c r="I224" s="7"/>
      <c r="J224" s="81"/>
      <c r="K224" s="2"/>
      <c r="L224" s="2"/>
      <c r="M224" s="2"/>
      <c r="N224" s="2"/>
      <c r="O224" s="2"/>
      <c r="P224" s="2"/>
      <c r="Q224" s="2"/>
      <c r="R224" s="2"/>
      <c r="S224" s="2"/>
      <c r="T224" s="2"/>
      <c r="U224" s="2"/>
      <c r="V224" s="2"/>
      <c r="W224" s="10"/>
      <c r="X224" s="9"/>
      <c r="Y224" s="8"/>
      <c r="AK224" s="38"/>
      <c r="IL224" s="2"/>
      <c r="IM224" s="2"/>
      <c r="IN224" s="2"/>
      <c r="IO224" s="2"/>
      <c r="IP224" s="2"/>
      <c r="IQ224" s="2"/>
    </row>
    <row r="225" spans="2:251" s="27" customFormat="1" x14ac:dyDescent="0.15">
      <c r="B225" s="5"/>
      <c r="C225" s="2"/>
      <c r="D225" s="6"/>
      <c r="E225" s="3"/>
      <c r="F225" s="6"/>
      <c r="G225" s="2"/>
      <c r="H225" s="2"/>
      <c r="I225" s="7"/>
      <c r="J225" s="81"/>
      <c r="K225" s="2"/>
      <c r="L225" s="2"/>
      <c r="M225" s="2"/>
      <c r="N225" s="2"/>
      <c r="O225" s="2"/>
      <c r="P225" s="2"/>
      <c r="Q225" s="2"/>
      <c r="R225" s="2"/>
      <c r="S225" s="2"/>
      <c r="T225" s="2"/>
      <c r="U225" s="2"/>
      <c r="V225" s="2"/>
      <c r="W225" s="10"/>
      <c r="X225" s="9"/>
      <c r="Y225" s="8"/>
      <c r="AK225" s="38"/>
      <c r="IL225" s="2"/>
      <c r="IM225" s="2"/>
      <c r="IN225" s="2"/>
      <c r="IO225" s="2"/>
      <c r="IP225" s="2"/>
      <c r="IQ225" s="2"/>
    </row>
    <row r="226" spans="2:251" s="27" customFormat="1" x14ac:dyDescent="0.15">
      <c r="B226" s="5"/>
      <c r="C226" s="2"/>
      <c r="D226" s="6"/>
      <c r="E226" s="3"/>
      <c r="F226" s="6"/>
      <c r="G226" s="2"/>
      <c r="H226" s="2"/>
      <c r="I226" s="7"/>
      <c r="J226" s="81"/>
      <c r="K226" s="2"/>
      <c r="L226" s="2"/>
      <c r="M226" s="2"/>
      <c r="N226" s="2"/>
      <c r="O226" s="2"/>
      <c r="P226" s="2"/>
      <c r="Q226" s="2"/>
      <c r="R226" s="2"/>
      <c r="S226" s="2"/>
      <c r="T226" s="2"/>
      <c r="U226" s="2"/>
      <c r="V226" s="2"/>
      <c r="W226" s="10"/>
      <c r="X226" s="9"/>
      <c r="Y226" s="8"/>
      <c r="AK226" s="38"/>
      <c r="IL226" s="2"/>
      <c r="IM226" s="2"/>
      <c r="IN226" s="2"/>
      <c r="IO226" s="2"/>
      <c r="IP226" s="2"/>
      <c r="IQ226" s="2"/>
    </row>
    <row r="227" spans="2:251" s="27" customFormat="1" x14ac:dyDescent="0.15">
      <c r="B227" s="5"/>
      <c r="C227" s="2"/>
      <c r="D227" s="6"/>
      <c r="E227" s="3"/>
      <c r="F227" s="6"/>
      <c r="G227" s="2"/>
      <c r="H227" s="2"/>
      <c r="I227" s="7"/>
      <c r="J227" s="81"/>
      <c r="K227" s="2"/>
      <c r="L227" s="2"/>
      <c r="M227" s="2"/>
      <c r="N227" s="2"/>
      <c r="O227" s="2"/>
      <c r="P227" s="2"/>
      <c r="Q227" s="2"/>
      <c r="R227" s="2"/>
      <c r="S227" s="2"/>
      <c r="T227" s="2"/>
      <c r="U227" s="2"/>
      <c r="V227" s="2"/>
      <c r="W227" s="10"/>
      <c r="X227" s="9"/>
      <c r="Y227" s="8"/>
      <c r="AK227" s="38"/>
      <c r="IL227" s="2"/>
      <c r="IM227" s="2"/>
      <c r="IN227" s="2"/>
      <c r="IO227" s="2"/>
      <c r="IP227" s="2"/>
      <c r="IQ227" s="2"/>
    </row>
    <row r="228" spans="2:251" s="27" customFormat="1" x14ac:dyDescent="0.15">
      <c r="B228" s="5"/>
      <c r="C228" s="2"/>
      <c r="D228" s="6"/>
      <c r="E228" s="3"/>
      <c r="F228" s="6"/>
      <c r="G228" s="2"/>
      <c r="H228" s="2"/>
      <c r="I228" s="7"/>
      <c r="J228" s="81"/>
      <c r="K228" s="2"/>
      <c r="L228" s="2"/>
      <c r="M228" s="2"/>
      <c r="N228" s="2"/>
      <c r="O228" s="2"/>
      <c r="P228" s="2"/>
      <c r="Q228" s="2"/>
      <c r="R228" s="2"/>
      <c r="S228" s="2"/>
      <c r="T228" s="2"/>
      <c r="U228" s="2"/>
      <c r="V228" s="2"/>
      <c r="W228" s="10"/>
      <c r="X228" s="9"/>
      <c r="Y228" s="8"/>
      <c r="AK228" s="38"/>
      <c r="IL228" s="2"/>
      <c r="IM228" s="2"/>
      <c r="IN228" s="2"/>
      <c r="IO228" s="2"/>
      <c r="IP228" s="2"/>
      <c r="IQ228" s="2"/>
    </row>
    <row r="229" spans="2:251" s="27" customFormat="1" x14ac:dyDescent="0.15">
      <c r="B229" s="5"/>
      <c r="C229" s="2"/>
      <c r="D229" s="6"/>
      <c r="E229" s="3"/>
      <c r="F229" s="6"/>
      <c r="G229" s="2"/>
      <c r="H229" s="2"/>
      <c r="I229" s="7"/>
      <c r="J229" s="81"/>
      <c r="K229" s="2"/>
      <c r="L229" s="2"/>
      <c r="M229" s="2"/>
      <c r="N229" s="2"/>
      <c r="O229" s="2"/>
      <c r="P229" s="2"/>
      <c r="Q229" s="2"/>
      <c r="R229" s="2"/>
      <c r="S229" s="2"/>
      <c r="T229" s="2"/>
      <c r="U229" s="2"/>
      <c r="V229" s="2"/>
      <c r="W229" s="10"/>
      <c r="X229" s="9"/>
      <c r="Y229" s="8"/>
      <c r="AK229" s="38"/>
      <c r="IL229" s="2"/>
      <c r="IM229" s="2"/>
      <c r="IN229" s="2"/>
      <c r="IO229" s="2"/>
      <c r="IP229" s="2"/>
      <c r="IQ229" s="2"/>
    </row>
    <row r="230" spans="2:251" s="27" customFormat="1" x14ac:dyDescent="0.15">
      <c r="B230" s="5"/>
      <c r="C230" s="2"/>
      <c r="D230" s="6"/>
      <c r="E230" s="3"/>
      <c r="F230" s="6"/>
      <c r="G230" s="2"/>
      <c r="H230" s="2"/>
      <c r="I230" s="7"/>
      <c r="J230" s="81"/>
      <c r="K230" s="2"/>
      <c r="L230" s="2"/>
      <c r="M230" s="2"/>
      <c r="N230" s="2"/>
      <c r="O230" s="2"/>
      <c r="P230" s="2"/>
      <c r="Q230" s="2"/>
      <c r="R230" s="2"/>
      <c r="S230" s="2"/>
      <c r="T230" s="2"/>
      <c r="U230" s="2"/>
      <c r="V230" s="2"/>
      <c r="W230" s="10"/>
      <c r="X230" s="9"/>
      <c r="Y230" s="8"/>
      <c r="AK230" s="38"/>
      <c r="IL230" s="2"/>
      <c r="IM230" s="2"/>
      <c r="IN230" s="2"/>
      <c r="IO230" s="2"/>
      <c r="IP230" s="2"/>
      <c r="IQ230" s="2"/>
    </row>
    <row r="231" spans="2:251" s="27" customFormat="1" x14ac:dyDescent="0.15">
      <c r="B231" s="5"/>
      <c r="C231" s="2"/>
      <c r="D231" s="6"/>
      <c r="E231" s="3"/>
      <c r="F231" s="6"/>
      <c r="G231" s="2"/>
      <c r="H231" s="2"/>
      <c r="I231" s="7"/>
      <c r="J231" s="81"/>
      <c r="K231" s="2"/>
      <c r="L231" s="2"/>
      <c r="M231" s="2"/>
      <c r="N231" s="2"/>
      <c r="O231" s="2"/>
      <c r="P231" s="2"/>
      <c r="Q231" s="2"/>
      <c r="R231" s="2"/>
      <c r="S231" s="2"/>
      <c r="T231" s="2"/>
      <c r="U231" s="2"/>
      <c r="V231" s="2"/>
      <c r="W231" s="10"/>
      <c r="X231" s="9"/>
      <c r="Y231" s="8"/>
      <c r="AK231" s="38"/>
      <c r="IL231" s="2"/>
      <c r="IM231" s="2"/>
      <c r="IN231" s="2"/>
      <c r="IO231" s="2"/>
      <c r="IP231" s="2"/>
      <c r="IQ231" s="2"/>
    </row>
    <row r="232" spans="2:251" s="27" customFormat="1" x14ac:dyDescent="0.15">
      <c r="B232" s="5"/>
      <c r="C232" s="2"/>
      <c r="D232" s="6"/>
      <c r="E232" s="3"/>
      <c r="F232" s="6"/>
      <c r="G232" s="2"/>
      <c r="H232" s="2"/>
      <c r="I232" s="7"/>
      <c r="J232" s="81"/>
      <c r="K232" s="2"/>
      <c r="L232" s="2"/>
      <c r="M232" s="2"/>
      <c r="N232" s="2"/>
      <c r="O232" s="2"/>
      <c r="P232" s="2"/>
      <c r="Q232" s="2"/>
      <c r="R232" s="2"/>
      <c r="S232" s="2"/>
      <c r="T232" s="2"/>
      <c r="U232" s="2"/>
      <c r="V232" s="2"/>
      <c r="W232" s="10"/>
      <c r="X232" s="9"/>
      <c r="Y232" s="8"/>
      <c r="AK232" s="38"/>
      <c r="IL232" s="2"/>
      <c r="IM232" s="2"/>
      <c r="IN232" s="2"/>
      <c r="IO232" s="2"/>
      <c r="IP232" s="2"/>
      <c r="IQ232" s="2"/>
    </row>
    <row r="233" spans="2:251" s="27" customFormat="1" x14ac:dyDescent="0.15">
      <c r="B233" s="5"/>
      <c r="C233" s="2"/>
      <c r="D233" s="6"/>
      <c r="E233" s="3"/>
      <c r="F233" s="6"/>
      <c r="G233" s="2"/>
      <c r="H233" s="2"/>
      <c r="I233" s="7"/>
      <c r="J233" s="81"/>
      <c r="K233" s="2"/>
      <c r="L233" s="2"/>
      <c r="M233" s="2"/>
      <c r="N233" s="2"/>
      <c r="O233" s="2"/>
      <c r="P233" s="2"/>
      <c r="Q233" s="2"/>
      <c r="R233" s="2"/>
      <c r="S233" s="2"/>
      <c r="T233" s="2"/>
      <c r="U233" s="2"/>
      <c r="V233" s="2"/>
      <c r="W233" s="10"/>
      <c r="X233" s="9"/>
      <c r="Y233" s="8"/>
      <c r="AK233" s="38"/>
      <c r="IL233" s="2"/>
      <c r="IM233" s="2"/>
      <c r="IN233" s="2"/>
      <c r="IO233" s="2"/>
      <c r="IP233" s="2"/>
      <c r="IQ233" s="2"/>
    </row>
    <row r="234" spans="2:251" s="27" customFormat="1" x14ac:dyDescent="0.15">
      <c r="B234" s="5"/>
      <c r="C234" s="2"/>
      <c r="D234" s="6"/>
      <c r="E234" s="3"/>
      <c r="F234" s="6"/>
      <c r="G234" s="2"/>
      <c r="H234" s="2"/>
      <c r="I234" s="7"/>
      <c r="J234" s="81"/>
      <c r="K234" s="2"/>
      <c r="L234" s="2"/>
      <c r="M234" s="2"/>
      <c r="N234" s="2"/>
      <c r="O234" s="2"/>
      <c r="P234" s="2"/>
      <c r="Q234" s="2"/>
      <c r="R234" s="2"/>
      <c r="S234" s="2"/>
      <c r="T234" s="2"/>
      <c r="U234" s="2"/>
      <c r="V234" s="2"/>
      <c r="W234" s="10"/>
      <c r="X234" s="9"/>
      <c r="Y234" s="8"/>
      <c r="AK234" s="38"/>
      <c r="IL234" s="2"/>
      <c r="IM234" s="2"/>
      <c r="IN234" s="2"/>
      <c r="IO234" s="2"/>
      <c r="IP234" s="2"/>
      <c r="IQ234" s="2"/>
    </row>
    <row r="235" spans="2:251" s="27" customFormat="1" x14ac:dyDescent="0.15">
      <c r="B235" s="5"/>
      <c r="C235" s="2"/>
      <c r="D235" s="6"/>
      <c r="E235" s="3"/>
      <c r="F235" s="6"/>
      <c r="G235" s="2"/>
      <c r="H235" s="2"/>
      <c r="I235" s="7"/>
      <c r="J235" s="81"/>
      <c r="K235" s="2"/>
      <c r="L235" s="2"/>
      <c r="M235" s="2"/>
      <c r="N235" s="2"/>
      <c r="O235" s="2"/>
      <c r="P235" s="2"/>
      <c r="Q235" s="2"/>
      <c r="R235" s="2"/>
      <c r="S235" s="2"/>
      <c r="T235" s="2"/>
      <c r="U235" s="2"/>
      <c r="V235" s="2"/>
      <c r="W235" s="10"/>
      <c r="X235" s="9"/>
      <c r="Y235" s="8"/>
      <c r="AK235" s="38"/>
      <c r="IL235" s="2"/>
      <c r="IM235" s="2"/>
      <c r="IN235" s="2"/>
      <c r="IO235" s="2"/>
      <c r="IP235" s="2"/>
      <c r="IQ235" s="2"/>
    </row>
    <row r="236" spans="2:251" s="27" customFormat="1" x14ac:dyDescent="0.15">
      <c r="B236" s="5"/>
      <c r="C236" s="2"/>
      <c r="D236" s="6"/>
      <c r="E236" s="3"/>
      <c r="F236" s="6"/>
      <c r="G236" s="2"/>
      <c r="H236" s="2"/>
      <c r="I236" s="7"/>
      <c r="J236" s="81"/>
      <c r="K236" s="2"/>
      <c r="L236" s="2"/>
      <c r="M236" s="2"/>
      <c r="N236" s="2"/>
      <c r="O236" s="2"/>
      <c r="P236" s="2"/>
      <c r="Q236" s="2"/>
      <c r="R236" s="2"/>
      <c r="S236" s="2"/>
      <c r="T236" s="2"/>
      <c r="U236" s="2"/>
      <c r="V236" s="2"/>
      <c r="W236" s="10"/>
      <c r="X236" s="9"/>
      <c r="Y236" s="8"/>
      <c r="AK236" s="38"/>
      <c r="IL236" s="2"/>
      <c r="IM236" s="2"/>
      <c r="IN236" s="2"/>
      <c r="IO236" s="2"/>
      <c r="IP236" s="2"/>
      <c r="IQ236" s="2"/>
    </row>
    <row r="237" spans="2:251" s="27" customFormat="1" x14ac:dyDescent="0.15">
      <c r="B237" s="5"/>
      <c r="C237" s="2"/>
      <c r="D237" s="6"/>
      <c r="E237" s="3"/>
      <c r="F237" s="6"/>
      <c r="G237" s="2"/>
      <c r="H237" s="2"/>
      <c r="I237" s="7"/>
      <c r="J237" s="81"/>
      <c r="K237" s="2"/>
      <c r="L237" s="2"/>
      <c r="M237" s="2"/>
      <c r="N237" s="2"/>
      <c r="O237" s="2"/>
      <c r="P237" s="2"/>
      <c r="Q237" s="2"/>
      <c r="R237" s="2"/>
      <c r="S237" s="2"/>
      <c r="T237" s="2"/>
      <c r="U237" s="2"/>
      <c r="V237" s="2"/>
      <c r="W237" s="10"/>
      <c r="X237" s="9"/>
      <c r="Y237" s="8"/>
      <c r="AK237" s="38"/>
      <c r="IL237" s="2"/>
      <c r="IM237" s="2"/>
      <c r="IN237" s="2"/>
      <c r="IO237" s="2"/>
      <c r="IP237" s="2"/>
      <c r="IQ237" s="2"/>
    </row>
    <row r="238" spans="2:251" s="27" customFormat="1" x14ac:dyDescent="0.15">
      <c r="B238" s="5"/>
      <c r="C238" s="2"/>
      <c r="D238" s="6"/>
      <c r="E238" s="3"/>
      <c r="F238" s="6"/>
      <c r="G238" s="2"/>
      <c r="H238" s="2"/>
      <c r="I238" s="7"/>
      <c r="J238" s="81"/>
      <c r="K238" s="2"/>
      <c r="L238" s="2"/>
      <c r="M238" s="2"/>
      <c r="N238" s="2"/>
      <c r="O238" s="2"/>
      <c r="P238" s="2"/>
      <c r="Q238" s="2"/>
      <c r="R238" s="2"/>
      <c r="S238" s="2"/>
      <c r="T238" s="2"/>
      <c r="U238" s="2"/>
      <c r="V238" s="2"/>
      <c r="W238" s="10"/>
      <c r="X238" s="9"/>
      <c r="Y238" s="8"/>
      <c r="AK238" s="38"/>
      <c r="IL238" s="2"/>
      <c r="IM238" s="2"/>
      <c r="IN238" s="2"/>
      <c r="IO238" s="2"/>
      <c r="IP238" s="2"/>
      <c r="IQ238" s="2"/>
    </row>
    <row r="239" spans="2:251" s="27" customFormat="1" x14ac:dyDescent="0.15">
      <c r="B239" s="5"/>
      <c r="C239" s="2"/>
      <c r="D239" s="6"/>
      <c r="E239" s="3"/>
      <c r="F239" s="6"/>
      <c r="G239" s="2"/>
      <c r="H239" s="2"/>
      <c r="I239" s="7"/>
      <c r="J239" s="81"/>
      <c r="K239" s="2"/>
      <c r="L239" s="2"/>
      <c r="M239" s="2"/>
      <c r="N239" s="2"/>
      <c r="O239" s="2"/>
      <c r="P239" s="2"/>
      <c r="Q239" s="2"/>
      <c r="R239" s="2"/>
      <c r="S239" s="2"/>
      <c r="T239" s="2"/>
      <c r="U239" s="2"/>
      <c r="V239" s="2"/>
      <c r="W239" s="10"/>
      <c r="X239" s="9"/>
      <c r="Y239" s="8"/>
      <c r="AK239" s="38"/>
      <c r="IL239" s="2"/>
      <c r="IM239" s="2"/>
      <c r="IN239" s="2"/>
      <c r="IO239" s="2"/>
      <c r="IP239" s="2"/>
      <c r="IQ239" s="2"/>
    </row>
    <row r="240" spans="2:251" s="27" customFormat="1" x14ac:dyDescent="0.15">
      <c r="B240" s="5"/>
      <c r="C240" s="2"/>
      <c r="D240" s="6"/>
      <c r="E240" s="3"/>
      <c r="F240" s="6"/>
      <c r="G240" s="2"/>
      <c r="H240" s="2"/>
      <c r="I240" s="7"/>
      <c r="J240" s="81"/>
      <c r="K240" s="2"/>
      <c r="L240" s="2"/>
      <c r="M240" s="2"/>
      <c r="N240" s="2"/>
      <c r="O240" s="2"/>
      <c r="P240" s="2"/>
      <c r="Q240" s="2"/>
      <c r="R240" s="2"/>
      <c r="S240" s="2"/>
      <c r="T240" s="2"/>
      <c r="U240" s="2"/>
      <c r="V240" s="2"/>
      <c r="W240" s="10"/>
      <c r="X240" s="9"/>
      <c r="Y240" s="8"/>
      <c r="AK240" s="38"/>
      <c r="IL240" s="2"/>
      <c r="IM240" s="2"/>
      <c r="IN240" s="2"/>
      <c r="IO240" s="2"/>
      <c r="IP240" s="2"/>
      <c r="IQ240" s="2"/>
    </row>
    <row r="241" spans="2:251" s="27" customFormat="1" x14ac:dyDescent="0.15">
      <c r="B241" s="5"/>
      <c r="C241" s="2"/>
      <c r="D241" s="6"/>
      <c r="E241" s="3"/>
      <c r="F241" s="6"/>
      <c r="G241" s="2"/>
      <c r="H241" s="2"/>
      <c r="I241" s="7"/>
      <c r="J241" s="81"/>
      <c r="K241" s="2"/>
      <c r="L241" s="2"/>
      <c r="M241" s="2"/>
      <c r="N241" s="2"/>
      <c r="O241" s="2"/>
      <c r="P241" s="2"/>
      <c r="Q241" s="2"/>
      <c r="R241" s="2"/>
      <c r="S241" s="2"/>
      <c r="T241" s="2"/>
      <c r="U241" s="2"/>
      <c r="V241" s="2"/>
      <c r="W241" s="10"/>
      <c r="X241" s="9"/>
      <c r="Y241" s="8"/>
      <c r="AK241" s="38"/>
      <c r="IL241" s="2"/>
      <c r="IM241" s="2"/>
      <c r="IN241" s="2"/>
      <c r="IO241" s="2"/>
      <c r="IP241" s="2"/>
      <c r="IQ241" s="2"/>
    </row>
    <row r="242" spans="2:251" s="27" customFormat="1" x14ac:dyDescent="0.15">
      <c r="B242" s="5"/>
      <c r="C242" s="2"/>
      <c r="D242" s="6"/>
      <c r="E242" s="3"/>
      <c r="F242" s="6"/>
      <c r="G242" s="2"/>
      <c r="H242" s="2"/>
      <c r="I242" s="7"/>
      <c r="J242" s="81"/>
      <c r="K242" s="2"/>
      <c r="L242" s="2"/>
      <c r="M242" s="2"/>
      <c r="N242" s="2"/>
      <c r="O242" s="2"/>
      <c r="P242" s="2"/>
      <c r="Q242" s="2"/>
      <c r="R242" s="2"/>
      <c r="S242" s="2"/>
      <c r="T242" s="2"/>
      <c r="U242" s="2"/>
      <c r="V242" s="2"/>
      <c r="W242" s="10"/>
      <c r="X242" s="9"/>
      <c r="Y242" s="8"/>
      <c r="AK242" s="38"/>
      <c r="IL242" s="2"/>
      <c r="IM242" s="2"/>
      <c r="IN242" s="2"/>
      <c r="IO242" s="2"/>
      <c r="IP242" s="2"/>
      <c r="IQ242" s="2"/>
    </row>
    <row r="243" spans="2:251" s="27" customFormat="1" x14ac:dyDescent="0.15">
      <c r="B243" s="5"/>
      <c r="C243" s="2"/>
      <c r="D243" s="6"/>
      <c r="E243" s="3"/>
      <c r="F243" s="6"/>
      <c r="G243" s="2"/>
      <c r="H243" s="2"/>
      <c r="I243" s="7"/>
      <c r="J243" s="81"/>
      <c r="K243" s="2"/>
      <c r="L243" s="2"/>
      <c r="M243" s="2"/>
      <c r="N243" s="2"/>
      <c r="O243" s="2"/>
      <c r="P243" s="2"/>
      <c r="Q243" s="2"/>
      <c r="R243" s="2"/>
      <c r="S243" s="2"/>
      <c r="T243" s="2"/>
      <c r="U243" s="2"/>
      <c r="V243" s="2"/>
      <c r="W243" s="10"/>
      <c r="X243" s="9"/>
      <c r="Y243" s="8"/>
      <c r="AK243" s="38"/>
      <c r="IL243" s="2"/>
      <c r="IM243" s="2"/>
      <c r="IN243" s="2"/>
      <c r="IO243" s="2"/>
      <c r="IP243" s="2"/>
      <c r="IQ243" s="2"/>
    </row>
    <row r="244" spans="2:251" s="27" customFormat="1" x14ac:dyDescent="0.15">
      <c r="B244" s="5"/>
      <c r="C244" s="2"/>
      <c r="D244" s="6"/>
      <c r="E244" s="3"/>
      <c r="F244" s="6"/>
      <c r="G244" s="2"/>
      <c r="H244" s="2"/>
      <c r="I244" s="7"/>
      <c r="J244" s="81"/>
      <c r="K244" s="2"/>
      <c r="L244" s="2"/>
      <c r="M244" s="2"/>
      <c r="N244" s="2"/>
      <c r="O244" s="2"/>
      <c r="P244" s="2"/>
      <c r="Q244" s="2"/>
      <c r="R244" s="2"/>
      <c r="S244" s="2"/>
      <c r="T244" s="2"/>
      <c r="U244" s="2"/>
      <c r="V244" s="2"/>
      <c r="W244" s="10"/>
      <c r="X244" s="9"/>
      <c r="Y244" s="8"/>
      <c r="AK244" s="38"/>
      <c r="IL244" s="2"/>
      <c r="IM244" s="2"/>
      <c r="IN244" s="2"/>
      <c r="IO244" s="2"/>
      <c r="IP244" s="2"/>
      <c r="IQ244" s="2"/>
    </row>
    <row r="245" spans="2:251" s="27" customFormat="1" x14ac:dyDescent="0.15">
      <c r="B245" s="5"/>
      <c r="C245" s="2"/>
      <c r="D245" s="6"/>
      <c r="E245" s="3"/>
      <c r="F245" s="6"/>
      <c r="G245" s="2"/>
      <c r="H245" s="2"/>
      <c r="I245" s="7"/>
      <c r="J245" s="81"/>
      <c r="K245" s="2"/>
      <c r="L245" s="2"/>
      <c r="M245" s="2"/>
      <c r="N245" s="2"/>
      <c r="O245" s="2"/>
      <c r="P245" s="2"/>
      <c r="Q245" s="2"/>
      <c r="R245" s="2"/>
      <c r="S245" s="2"/>
      <c r="T245" s="2"/>
      <c r="U245" s="2"/>
      <c r="V245" s="2"/>
      <c r="W245" s="10"/>
      <c r="X245" s="9"/>
      <c r="Y245" s="8"/>
      <c r="AK245" s="38"/>
      <c r="IL245" s="2"/>
      <c r="IM245" s="2"/>
      <c r="IN245" s="2"/>
      <c r="IO245" s="2"/>
      <c r="IP245" s="2"/>
      <c r="IQ245" s="2"/>
    </row>
    <row r="246" spans="2:251" s="27" customFormat="1" x14ac:dyDescent="0.15">
      <c r="B246" s="5"/>
      <c r="C246" s="2"/>
      <c r="D246" s="6"/>
      <c r="E246" s="3"/>
      <c r="F246" s="6"/>
      <c r="G246" s="2"/>
      <c r="H246" s="2"/>
      <c r="I246" s="7"/>
      <c r="J246" s="81"/>
      <c r="K246" s="2"/>
      <c r="L246" s="2"/>
      <c r="M246" s="2"/>
      <c r="N246" s="2"/>
      <c r="O246" s="2"/>
      <c r="P246" s="2"/>
      <c r="Q246" s="2"/>
      <c r="R246" s="2"/>
      <c r="S246" s="2"/>
      <c r="T246" s="2"/>
      <c r="U246" s="2"/>
      <c r="V246" s="2"/>
      <c r="W246" s="10"/>
      <c r="X246" s="9"/>
      <c r="Y246" s="8"/>
      <c r="AK246" s="38"/>
      <c r="IL246" s="2"/>
      <c r="IM246" s="2"/>
      <c r="IN246" s="2"/>
      <c r="IO246" s="2"/>
      <c r="IP246" s="2"/>
      <c r="IQ246" s="2"/>
    </row>
    <row r="247" spans="2:251" s="27" customFormat="1" x14ac:dyDescent="0.15">
      <c r="B247" s="5"/>
      <c r="C247" s="2"/>
      <c r="D247" s="6"/>
      <c r="E247" s="3"/>
      <c r="F247" s="6"/>
      <c r="G247" s="2"/>
      <c r="H247" s="2"/>
      <c r="I247" s="7"/>
      <c r="J247" s="81"/>
      <c r="K247" s="2"/>
      <c r="L247" s="2"/>
      <c r="M247" s="2"/>
      <c r="N247" s="2"/>
      <c r="O247" s="2"/>
      <c r="P247" s="2"/>
      <c r="Q247" s="2"/>
      <c r="R247" s="2"/>
      <c r="S247" s="2"/>
      <c r="T247" s="2"/>
      <c r="U247" s="2"/>
      <c r="V247" s="2"/>
      <c r="W247" s="10"/>
      <c r="X247" s="9"/>
      <c r="Y247" s="8"/>
      <c r="AK247" s="38"/>
      <c r="IL247" s="2"/>
      <c r="IM247" s="2"/>
      <c r="IN247" s="2"/>
      <c r="IO247" s="2"/>
      <c r="IP247" s="2"/>
      <c r="IQ247" s="2"/>
    </row>
    <row r="248" spans="2:251" s="27" customFormat="1" x14ac:dyDescent="0.15">
      <c r="B248" s="5"/>
      <c r="C248" s="2"/>
      <c r="D248" s="6"/>
      <c r="E248" s="3"/>
      <c r="F248" s="6"/>
      <c r="G248" s="2"/>
      <c r="H248" s="2"/>
      <c r="I248" s="7"/>
      <c r="J248" s="81"/>
      <c r="K248" s="2"/>
      <c r="L248" s="2"/>
      <c r="M248" s="2"/>
      <c r="N248" s="2"/>
      <c r="O248" s="2"/>
      <c r="P248" s="2"/>
      <c r="Q248" s="2"/>
      <c r="R248" s="2"/>
      <c r="S248" s="2"/>
      <c r="T248" s="2"/>
      <c r="U248" s="2"/>
      <c r="V248" s="2"/>
      <c r="W248" s="10"/>
      <c r="X248" s="9"/>
      <c r="Y248" s="8"/>
      <c r="AK248" s="38"/>
      <c r="IL248" s="2"/>
      <c r="IM248" s="2"/>
      <c r="IN248" s="2"/>
      <c r="IO248" s="2"/>
      <c r="IP248" s="2"/>
      <c r="IQ248" s="2"/>
    </row>
    <row r="249" spans="2:251" s="27" customFormat="1" x14ac:dyDescent="0.15">
      <c r="B249" s="5"/>
      <c r="C249" s="2"/>
      <c r="D249" s="6"/>
      <c r="E249" s="3"/>
      <c r="F249" s="6"/>
      <c r="G249" s="2"/>
      <c r="H249" s="2"/>
      <c r="I249" s="7"/>
      <c r="J249" s="81"/>
      <c r="K249" s="2"/>
      <c r="L249" s="2"/>
      <c r="M249" s="2"/>
      <c r="N249" s="2"/>
      <c r="O249" s="2"/>
      <c r="P249" s="2"/>
      <c r="Q249" s="2"/>
      <c r="R249" s="2"/>
      <c r="S249" s="2"/>
      <c r="T249" s="2"/>
      <c r="U249" s="2"/>
      <c r="V249" s="2"/>
      <c r="W249" s="10"/>
      <c r="X249" s="9"/>
      <c r="Y249" s="8"/>
      <c r="AK249" s="38"/>
      <c r="IL249" s="2"/>
      <c r="IM249" s="2"/>
      <c r="IN249" s="2"/>
      <c r="IO249" s="2"/>
      <c r="IP249" s="2"/>
      <c r="IQ249" s="2"/>
    </row>
    <row r="250" spans="2:251" s="27" customFormat="1" x14ac:dyDescent="0.15">
      <c r="B250" s="5"/>
      <c r="C250" s="2"/>
      <c r="D250" s="6"/>
      <c r="E250" s="3"/>
      <c r="F250" s="6"/>
      <c r="G250" s="2"/>
      <c r="H250" s="2"/>
      <c r="I250" s="7"/>
      <c r="J250" s="81"/>
      <c r="K250" s="2"/>
      <c r="L250" s="2"/>
      <c r="M250" s="2"/>
      <c r="N250" s="2"/>
      <c r="O250" s="2"/>
      <c r="P250" s="2"/>
      <c r="Q250" s="2"/>
      <c r="R250" s="2"/>
      <c r="S250" s="2"/>
      <c r="T250" s="2"/>
      <c r="U250" s="2"/>
      <c r="V250" s="2"/>
      <c r="W250" s="10"/>
      <c r="X250" s="9"/>
      <c r="Y250" s="8"/>
      <c r="AK250" s="38"/>
      <c r="IL250" s="2"/>
      <c r="IM250" s="2"/>
      <c r="IN250" s="2"/>
      <c r="IO250" s="2"/>
      <c r="IP250" s="2"/>
      <c r="IQ250" s="2"/>
    </row>
    <row r="251" spans="2:251" s="27" customFormat="1" x14ac:dyDescent="0.15">
      <c r="B251" s="5"/>
      <c r="C251" s="2"/>
      <c r="D251" s="6"/>
      <c r="E251" s="3"/>
      <c r="F251" s="6"/>
      <c r="G251" s="2"/>
      <c r="H251" s="2"/>
      <c r="I251" s="7"/>
      <c r="J251" s="81"/>
      <c r="K251" s="2"/>
      <c r="L251" s="2"/>
      <c r="M251" s="2"/>
      <c r="N251" s="2"/>
      <c r="O251" s="2"/>
      <c r="P251" s="2"/>
      <c r="Q251" s="2"/>
      <c r="R251" s="2"/>
      <c r="S251" s="2"/>
      <c r="T251" s="2"/>
      <c r="U251" s="2"/>
      <c r="V251" s="2"/>
      <c r="W251" s="10"/>
      <c r="X251" s="9"/>
      <c r="Y251" s="8"/>
      <c r="AK251" s="38"/>
      <c r="IL251" s="2"/>
      <c r="IM251" s="2"/>
      <c r="IN251" s="2"/>
      <c r="IO251" s="2"/>
      <c r="IP251" s="2"/>
      <c r="IQ251" s="2"/>
    </row>
    <row r="252" spans="2:251" s="27" customFormat="1" x14ac:dyDescent="0.15">
      <c r="B252" s="5"/>
      <c r="C252" s="2"/>
      <c r="D252" s="6"/>
      <c r="E252" s="3"/>
      <c r="F252" s="6"/>
      <c r="G252" s="2"/>
      <c r="H252" s="2"/>
      <c r="I252" s="7"/>
      <c r="J252" s="81"/>
      <c r="K252" s="2"/>
      <c r="L252" s="2"/>
      <c r="M252" s="2"/>
      <c r="N252" s="2"/>
      <c r="O252" s="2"/>
      <c r="P252" s="2"/>
      <c r="Q252" s="2"/>
      <c r="R252" s="2"/>
      <c r="S252" s="2"/>
      <c r="T252" s="2"/>
      <c r="U252" s="2"/>
      <c r="V252" s="2"/>
      <c r="W252" s="10"/>
      <c r="X252" s="9"/>
      <c r="Y252" s="8"/>
      <c r="AK252" s="38"/>
      <c r="IL252" s="2"/>
      <c r="IM252" s="2"/>
      <c r="IN252" s="2"/>
      <c r="IO252" s="2"/>
      <c r="IP252" s="2"/>
      <c r="IQ252" s="2"/>
    </row>
    <row r="253" spans="2:251" s="27" customFormat="1" x14ac:dyDescent="0.15">
      <c r="B253" s="5"/>
      <c r="C253" s="2"/>
      <c r="D253" s="6"/>
      <c r="E253" s="3"/>
      <c r="F253" s="6"/>
      <c r="G253" s="2"/>
      <c r="H253" s="2"/>
      <c r="I253" s="7"/>
      <c r="J253" s="81"/>
      <c r="K253" s="2"/>
      <c r="L253" s="2"/>
      <c r="M253" s="2"/>
      <c r="N253" s="2"/>
      <c r="O253" s="2"/>
      <c r="P253" s="2"/>
      <c r="Q253" s="2"/>
      <c r="R253" s="2"/>
      <c r="S253" s="2"/>
      <c r="T253" s="2"/>
      <c r="U253" s="2"/>
      <c r="V253" s="2"/>
      <c r="W253" s="10"/>
      <c r="X253" s="9"/>
      <c r="Y253" s="8"/>
      <c r="AK253" s="38"/>
      <c r="IL253" s="2"/>
      <c r="IM253" s="2"/>
      <c r="IN253" s="2"/>
      <c r="IO253" s="2"/>
      <c r="IP253" s="2"/>
      <c r="IQ253" s="2"/>
    </row>
    <row r="254" spans="2:251" s="27" customFormat="1" x14ac:dyDescent="0.15">
      <c r="B254" s="5"/>
      <c r="C254" s="2"/>
      <c r="D254" s="6"/>
      <c r="E254" s="3"/>
      <c r="F254" s="6"/>
      <c r="G254" s="2"/>
      <c r="H254" s="2"/>
      <c r="I254" s="7"/>
      <c r="J254" s="81"/>
      <c r="K254" s="2"/>
      <c r="L254" s="2"/>
      <c r="M254" s="2"/>
      <c r="N254" s="2"/>
      <c r="O254" s="2"/>
      <c r="P254" s="2"/>
      <c r="Q254" s="2"/>
      <c r="R254" s="2"/>
      <c r="S254" s="2"/>
      <c r="T254" s="2"/>
      <c r="U254" s="2"/>
      <c r="V254" s="2"/>
      <c r="W254" s="10"/>
      <c r="X254" s="9"/>
      <c r="Y254" s="8"/>
      <c r="AK254" s="38"/>
      <c r="IL254" s="2"/>
      <c r="IM254" s="2"/>
      <c r="IN254" s="2"/>
      <c r="IO254" s="2"/>
      <c r="IP254" s="2"/>
      <c r="IQ254" s="2"/>
    </row>
    <row r="255" spans="2:251" s="27" customFormat="1" x14ac:dyDescent="0.15">
      <c r="B255" s="5"/>
      <c r="C255" s="2"/>
      <c r="D255" s="6"/>
      <c r="E255" s="3"/>
      <c r="F255" s="6"/>
      <c r="G255" s="2"/>
      <c r="H255" s="2"/>
      <c r="I255" s="7"/>
      <c r="J255" s="81"/>
      <c r="K255" s="2"/>
      <c r="L255" s="2"/>
      <c r="M255" s="2"/>
      <c r="N255" s="2"/>
      <c r="O255" s="2"/>
      <c r="P255" s="2"/>
      <c r="Q255" s="2"/>
      <c r="R255" s="2"/>
      <c r="S255" s="2"/>
      <c r="T255" s="2"/>
      <c r="U255" s="2"/>
      <c r="V255" s="2"/>
      <c r="W255" s="10"/>
      <c r="X255" s="9"/>
      <c r="Y255" s="8"/>
      <c r="AK255" s="38"/>
      <c r="IL255" s="2"/>
      <c r="IM255" s="2"/>
      <c r="IN255" s="2"/>
      <c r="IO255" s="2"/>
      <c r="IP255" s="2"/>
      <c r="IQ255" s="2"/>
    </row>
    <row r="256" spans="2:251" s="27" customFormat="1" x14ac:dyDescent="0.15">
      <c r="B256" s="5"/>
      <c r="C256" s="2"/>
      <c r="D256" s="6"/>
      <c r="E256" s="3"/>
      <c r="F256" s="6"/>
      <c r="G256" s="2"/>
      <c r="H256" s="2"/>
      <c r="I256" s="7"/>
      <c r="J256" s="81"/>
      <c r="K256" s="2"/>
      <c r="L256" s="2"/>
      <c r="M256" s="2"/>
      <c r="N256" s="2"/>
      <c r="O256" s="2"/>
      <c r="P256" s="2"/>
      <c r="Q256" s="2"/>
      <c r="R256" s="2"/>
      <c r="S256" s="2"/>
      <c r="T256" s="2"/>
      <c r="U256" s="2"/>
      <c r="V256" s="2"/>
      <c r="W256" s="10"/>
      <c r="X256" s="9"/>
      <c r="Y256" s="8"/>
      <c r="AK256" s="38"/>
      <c r="IL256" s="2"/>
      <c r="IM256" s="2"/>
      <c r="IN256" s="2"/>
      <c r="IO256" s="2"/>
      <c r="IP256" s="2"/>
      <c r="IQ256" s="2"/>
    </row>
    <row r="257" spans="2:251" s="27" customFormat="1" x14ac:dyDescent="0.15">
      <c r="B257" s="5"/>
      <c r="C257" s="2"/>
      <c r="D257" s="6"/>
      <c r="E257" s="3"/>
      <c r="F257" s="6"/>
      <c r="G257" s="2"/>
      <c r="H257" s="2"/>
      <c r="I257" s="7"/>
      <c r="J257" s="81"/>
      <c r="K257" s="2"/>
      <c r="L257" s="2"/>
      <c r="M257" s="2"/>
      <c r="N257" s="2"/>
      <c r="O257" s="2"/>
      <c r="P257" s="2"/>
      <c r="Q257" s="2"/>
      <c r="R257" s="2"/>
      <c r="S257" s="2"/>
      <c r="T257" s="2"/>
      <c r="U257" s="2"/>
      <c r="V257" s="2"/>
      <c r="W257" s="10"/>
      <c r="X257" s="9"/>
      <c r="Y257" s="8"/>
      <c r="AK257" s="38"/>
      <c r="IL257" s="2"/>
      <c r="IM257" s="2"/>
      <c r="IN257" s="2"/>
      <c r="IO257" s="2"/>
      <c r="IP257" s="2"/>
      <c r="IQ257" s="2"/>
    </row>
    <row r="258" spans="2:251" s="27" customFormat="1" x14ac:dyDescent="0.15">
      <c r="B258" s="5"/>
      <c r="C258" s="2"/>
      <c r="D258" s="6"/>
      <c r="E258" s="3"/>
      <c r="F258" s="6"/>
      <c r="G258" s="2"/>
      <c r="H258" s="2"/>
      <c r="I258" s="7"/>
      <c r="J258" s="81"/>
      <c r="K258" s="2"/>
      <c r="L258" s="2"/>
      <c r="M258" s="2"/>
      <c r="N258" s="2"/>
      <c r="O258" s="2"/>
      <c r="P258" s="2"/>
      <c r="Q258" s="2"/>
      <c r="R258" s="2"/>
      <c r="S258" s="2"/>
      <c r="T258" s="2"/>
      <c r="U258" s="2"/>
      <c r="V258" s="2"/>
      <c r="W258" s="10"/>
      <c r="X258" s="9"/>
      <c r="Y258" s="8"/>
      <c r="AK258" s="38"/>
      <c r="IL258" s="2"/>
      <c r="IM258" s="2"/>
      <c r="IN258" s="2"/>
      <c r="IO258" s="2"/>
      <c r="IP258" s="2"/>
      <c r="IQ258" s="2"/>
    </row>
    <row r="259" spans="2:251" s="27" customFormat="1" x14ac:dyDescent="0.15">
      <c r="B259" s="5"/>
      <c r="C259" s="2"/>
      <c r="D259" s="6"/>
      <c r="E259" s="3"/>
      <c r="F259" s="6"/>
      <c r="G259" s="2"/>
      <c r="H259" s="2"/>
      <c r="I259" s="7"/>
      <c r="J259" s="81"/>
      <c r="K259" s="2"/>
      <c r="L259" s="2"/>
      <c r="M259" s="2"/>
      <c r="N259" s="2"/>
      <c r="O259" s="2"/>
      <c r="P259" s="2"/>
      <c r="Q259" s="2"/>
      <c r="R259" s="2"/>
      <c r="S259" s="2"/>
      <c r="T259" s="2"/>
      <c r="U259" s="2"/>
      <c r="V259" s="2"/>
      <c r="W259" s="10"/>
      <c r="X259" s="9"/>
      <c r="Y259" s="8"/>
      <c r="AK259" s="38"/>
      <c r="IL259" s="2"/>
      <c r="IM259" s="2"/>
      <c r="IN259" s="2"/>
      <c r="IO259" s="2"/>
      <c r="IP259" s="2"/>
      <c r="IQ259" s="2"/>
    </row>
    <row r="260" spans="2:251" s="27" customFormat="1" x14ac:dyDescent="0.15">
      <c r="B260" s="5"/>
      <c r="C260" s="2"/>
      <c r="D260" s="6"/>
      <c r="E260" s="3"/>
      <c r="F260" s="6"/>
      <c r="G260" s="2"/>
      <c r="H260" s="2"/>
      <c r="I260" s="7"/>
      <c r="J260" s="81"/>
      <c r="K260" s="2"/>
      <c r="L260" s="2"/>
      <c r="M260" s="2"/>
      <c r="N260" s="2"/>
      <c r="O260" s="2"/>
      <c r="P260" s="2"/>
      <c r="Q260" s="2"/>
      <c r="R260" s="2"/>
      <c r="S260" s="2"/>
      <c r="T260" s="2"/>
      <c r="U260" s="2"/>
      <c r="V260" s="2"/>
      <c r="W260" s="10"/>
      <c r="X260" s="9"/>
      <c r="Y260" s="8"/>
      <c r="AK260" s="38"/>
      <c r="IL260" s="2"/>
      <c r="IM260" s="2"/>
      <c r="IN260" s="2"/>
      <c r="IO260" s="2"/>
      <c r="IP260" s="2"/>
      <c r="IQ260" s="2"/>
    </row>
    <row r="261" spans="2:251" s="27" customFormat="1" x14ac:dyDescent="0.15">
      <c r="B261" s="5"/>
      <c r="C261" s="2"/>
      <c r="D261" s="6"/>
      <c r="E261" s="3"/>
      <c r="F261" s="6"/>
      <c r="G261" s="2"/>
      <c r="H261" s="2"/>
      <c r="I261" s="7"/>
      <c r="J261" s="81"/>
      <c r="K261" s="2"/>
      <c r="L261" s="2"/>
      <c r="M261" s="2"/>
      <c r="N261" s="2"/>
      <c r="O261" s="2"/>
      <c r="P261" s="2"/>
      <c r="Q261" s="2"/>
      <c r="R261" s="2"/>
      <c r="S261" s="2"/>
      <c r="T261" s="2"/>
      <c r="U261" s="2"/>
      <c r="V261" s="2"/>
      <c r="W261" s="10"/>
      <c r="X261" s="9"/>
      <c r="Y261" s="8"/>
      <c r="AK261" s="38"/>
      <c r="IL261" s="2"/>
      <c r="IM261" s="2"/>
      <c r="IN261" s="2"/>
      <c r="IO261" s="2"/>
      <c r="IP261" s="2"/>
      <c r="IQ261" s="2"/>
    </row>
    <row r="262" spans="2:251" s="27" customFormat="1" x14ac:dyDescent="0.15">
      <c r="B262" s="5"/>
      <c r="C262" s="2"/>
      <c r="D262" s="6"/>
      <c r="E262" s="3"/>
      <c r="F262" s="6"/>
      <c r="G262" s="2"/>
      <c r="H262" s="2"/>
      <c r="I262" s="7"/>
      <c r="J262" s="81"/>
      <c r="K262" s="2"/>
      <c r="L262" s="2"/>
      <c r="M262" s="2"/>
      <c r="N262" s="2"/>
      <c r="O262" s="2"/>
      <c r="P262" s="2"/>
      <c r="Q262" s="2"/>
      <c r="R262" s="2"/>
      <c r="S262" s="2"/>
      <c r="T262" s="2"/>
      <c r="U262" s="2"/>
      <c r="V262" s="2"/>
      <c r="W262" s="10"/>
      <c r="X262" s="9"/>
      <c r="Y262" s="8"/>
      <c r="AK262" s="38"/>
      <c r="IL262" s="2"/>
      <c r="IM262" s="2"/>
      <c r="IN262" s="2"/>
      <c r="IO262" s="2"/>
      <c r="IP262" s="2"/>
      <c r="IQ262" s="2"/>
    </row>
    <row r="263" spans="2:251" s="27" customFormat="1" x14ac:dyDescent="0.15">
      <c r="B263" s="5"/>
      <c r="C263" s="2"/>
      <c r="D263" s="6"/>
      <c r="E263" s="3"/>
      <c r="F263" s="6"/>
      <c r="G263" s="2"/>
      <c r="H263" s="2"/>
      <c r="I263" s="7"/>
      <c r="J263" s="81"/>
      <c r="K263" s="2"/>
      <c r="L263" s="2"/>
      <c r="M263" s="2"/>
      <c r="N263" s="2"/>
      <c r="O263" s="2"/>
      <c r="P263" s="2"/>
      <c r="Q263" s="2"/>
      <c r="R263" s="2"/>
      <c r="S263" s="2"/>
      <c r="T263" s="2"/>
      <c r="U263" s="2"/>
      <c r="V263" s="2"/>
      <c r="W263" s="10"/>
      <c r="X263" s="9"/>
      <c r="Y263" s="8"/>
      <c r="AK263" s="38"/>
      <c r="IL263" s="2"/>
      <c r="IM263" s="2"/>
      <c r="IN263" s="2"/>
      <c r="IO263" s="2"/>
      <c r="IP263" s="2"/>
      <c r="IQ263" s="2"/>
    </row>
    <row r="264" spans="2:251" s="27" customFormat="1" x14ac:dyDescent="0.15">
      <c r="B264" s="5"/>
      <c r="C264" s="2"/>
      <c r="D264" s="6"/>
      <c r="E264" s="3"/>
      <c r="F264" s="6"/>
      <c r="G264" s="2"/>
      <c r="H264" s="2"/>
      <c r="I264" s="7"/>
      <c r="J264" s="81"/>
      <c r="K264" s="2"/>
      <c r="L264" s="2"/>
      <c r="M264" s="2"/>
      <c r="N264" s="2"/>
      <c r="O264" s="2"/>
      <c r="P264" s="2"/>
      <c r="Q264" s="2"/>
      <c r="R264" s="2"/>
      <c r="S264" s="2"/>
      <c r="T264" s="2"/>
      <c r="U264" s="2"/>
      <c r="V264" s="2"/>
      <c r="W264" s="10"/>
      <c r="X264" s="9"/>
      <c r="Y264" s="8"/>
      <c r="AK264" s="38"/>
      <c r="IL264" s="2"/>
      <c r="IM264" s="2"/>
      <c r="IN264" s="2"/>
      <c r="IO264" s="2"/>
      <c r="IP264" s="2"/>
      <c r="IQ264" s="2"/>
    </row>
    <row r="265" spans="2:251" s="27" customFormat="1" x14ac:dyDescent="0.15">
      <c r="B265" s="5"/>
      <c r="C265" s="2"/>
      <c r="D265" s="6"/>
      <c r="E265" s="3"/>
      <c r="F265" s="6"/>
      <c r="G265" s="2"/>
      <c r="H265" s="2"/>
      <c r="I265" s="7"/>
      <c r="J265" s="81"/>
      <c r="K265" s="2"/>
      <c r="L265" s="2"/>
      <c r="M265" s="2"/>
      <c r="N265" s="2"/>
      <c r="O265" s="2"/>
      <c r="P265" s="2"/>
      <c r="Q265" s="2"/>
      <c r="R265" s="2"/>
      <c r="S265" s="2"/>
      <c r="T265" s="2"/>
      <c r="U265" s="2"/>
      <c r="V265" s="2"/>
      <c r="W265" s="10"/>
      <c r="X265" s="9"/>
      <c r="Y265" s="8"/>
      <c r="AK265" s="38"/>
      <c r="IL265" s="2"/>
      <c r="IM265" s="2"/>
      <c r="IN265" s="2"/>
      <c r="IO265" s="2"/>
      <c r="IP265" s="2"/>
      <c r="IQ265" s="2"/>
    </row>
    <row r="266" spans="2:251" s="27" customFormat="1" x14ac:dyDescent="0.15">
      <c r="B266" s="5"/>
      <c r="C266" s="2"/>
      <c r="D266" s="6"/>
      <c r="E266" s="3"/>
      <c r="F266" s="6"/>
      <c r="G266" s="2"/>
      <c r="H266" s="2"/>
      <c r="I266" s="7"/>
      <c r="J266" s="81"/>
      <c r="K266" s="2"/>
      <c r="L266" s="2"/>
      <c r="M266" s="2"/>
      <c r="N266" s="2"/>
      <c r="O266" s="2"/>
      <c r="P266" s="2"/>
      <c r="Q266" s="2"/>
      <c r="R266" s="2"/>
      <c r="S266" s="2"/>
      <c r="T266" s="2"/>
      <c r="U266" s="2"/>
      <c r="V266" s="2"/>
      <c r="W266" s="10"/>
      <c r="X266" s="9"/>
      <c r="Y266" s="8"/>
      <c r="AK266" s="38"/>
      <c r="IL266" s="2"/>
      <c r="IM266" s="2"/>
      <c r="IN266" s="2"/>
      <c r="IO266" s="2"/>
      <c r="IP266" s="2"/>
      <c r="IQ266" s="2"/>
    </row>
    <row r="267" spans="2:251" s="27" customFormat="1" x14ac:dyDescent="0.15">
      <c r="B267" s="5"/>
      <c r="C267" s="2"/>
      <c r="D267" s="6"/>
      <c r="E267" s="3"/>
      <c r="F267" s="6"/>
      <c r="G267" s="2"/>
      <c r="H267" s="2"/>
      <c r="I267" s="7"/>
      <c r="J267" s="81"/>
      <c r="K267" s="2"/>
      <c r="L267" s="2"/>
      <c r="M267" s="2"/>
      <c r="N267" s="2"/>
      <c r="O267" s="2"/>
      <c r="P267" s="2"/>
      <c r="Q267" s="2"/>
      <c r="R267" s="2"/>
      <c r="S267" s="2"/>
      <c r="T267" s="2"/>
      <c r="U267" s="2"/>
      <c r="V267" s="2"/>
      <c r="W267" s="10"/>
      <c r="X267" s="9"/>
      <c r="Y267" s="8"/>
      <c r="AK267" s="38"/>
      <c r="IL267" s="2"/>
      <c r="IM267" s="2"/>
      <c r="IN267" s="2"/>
      <c r="IO267" s="2"/>
      <c r="IP267" s="2"/>
      <c r="IQ267" s="2"/>
    </row>
    <row r="268" spans="2:251" s="27" customFormat="1" x14ac:dyDescent="0.15">
      <c r="B268" s="5"/>
      <c r="C268" s="2"/>
      <c r="D268" s="6"/>
      <c r="E268" s="3"/>
      <c r="F268" s="6"/>
      <c r="G268" s="2"/>
      <c r="H268" s="2"/>
      <c r="I268" s="7"/>
      <c r="J268" s="81"/>
      <c r="K268" s="2"/>
      <c r="L268" s="2"/>
      <c r="M268" s="2"/>
      <c r="N268" s="2"/>
      <c r="O268" s="2"/>
      <c r="P268" s="2"/>
      <c r="Q268" s="2"/>
      <c r="R268" s="2"/>
      <c r="S268" s="2"/>
      <c r="T268" s="2"/>
      <c r="U268" s="2"/>
      <c r="V268" s="2"/>
      <c r="W268" s="10"/>
      <c r="X268" s="9"/>
      <c r="Y268" s="8"/>
      <c r="AK268" s="38"/>
      <c r="IL268" s="2"/>
      <c r="IM268" s="2"/>
      <c r="IN268" s="2"/>
      <c r="IO268" s="2"/>
      <c r="IP268" s="2"/>
      <c r="IQ268" s="2"/>
    </row>
    <row r="269" spans="2:251" s="27" customFormat="1" x14ac:dyDescent="0.15">
      <c r="B269" s="5"/>
      <c r="C269" s="2"/>
      <c r="D269" s="6"/>
      <c r="E269" s="3"/>
      <c r="F269" s="6"/>
      <c r="G269" s="2"/>
      <c r="H269" s="2"/>
      <c r="I269" s="7"/>
      <c r="J269" s="81"/>
      <c r="K269" s="2"/>
      <c r="L269" s="2"/>
      <c r="M269" s="2"/>
      <c r="N269" s="2"/>
      <c r="O269" s="2"/>
      <c r="P269" s="2"/>
      <c r="Q269" s="2"/>
      <c r="R269" s="2"/>
      <c r="S269" s="2"/>
      <c r="T269" s="2"/>
      <c r="U269" s="2"/>
      <c r="V269" s="2"/>
      <c r="W269" s="10"/>
      <c r="X269" s="9"/>
      <c r="Y269" s="8"/>
      <c r="AK269" s="38"/>
      <c r="IL269" s="2"/>
      <c r="IM269" s="2"/>
      <c r="IN269" s="2"/>
      <c r="IO269" s="2"/>
      <c r="IP269" s="2"/>
      <c r="IQ269" s="2"/>
    </row>
    <row r="270" spans="2:251" s="27" customFormat="1" x14ac:dyDescent="0.15">
      <c r="B270" s="5"/>
      <c r="C270" s="2"/>
      <c r="D270" s="6"/>
      <c r="E270" s="3"/>
      <c r="F270" s="6"/>
      <c r="G270" s="2"/>
      <c r="H270" s="2"/>
      <c r="I270" s="7"/>
      <c r="J270" s="81"/>
      <c r="K270" s="2"/>
      <c r="L270" s="2"/>
      <c r="M270" s="2"/>
      <c r="N270" s="2"/>
      <c r="O270" s="2"/>
      <c r="P270" s="2"/>
      <c r="Q270" s="2"/>
      <c r="R270" s="2"/>
      <c r="S270" s="2"/>
      <c r="T270" s="2"/>
      <c r="U270" s="2"/>
      <c r="V270" s="2"/>
      <c r="W270" s="10"/>
      <c r="X270" s="9"/>
      <c r="Y270" s="8"/>
      <c r="AK270" s="38"/>
      <c r="IL270" s="2"/>
      <c r="IM270" s="2"/>
      <c r="IN270" s="2"/>
      <c r="IO270" s="2"/>
      <c r="IP270" s="2"/>
      <c r="IQ270" s="2"/>
    </row>
    <row r="271" spans="2:251" s="27" customFormat="1" x14ac:dyDescent="0.15">
      <c r="B271" s="5"/>
      <c r="C271" s="2"/>
      <c r="D271" s="6"/>
      <c r="E271" s="3"/>
      <c r="F271" s="6"/>
      <c r="G271" s="2"/>
      <c r="H271" s="2"/>
      <c r="I271" s="7"/>
      <c r="J271" s="81"/>
      <c r="K271" s="2"/>
      <c r="L271" s="2"/>
      <c r="M271" s="2"/>
      <c r="N271" s="2"/>
      <c r="O271" s="2"/>
      <c r="P271" s="2"/>
      <c r="Q271" s="2"/>
      <c r="R271" s="2"/>
      <c r="S271" s="2"/>
      <c r="T271" s="2"/>
      <c r="U271" s="2"/>
      <c r="V271" s="2"/>
      <c r="W271" s="10"/>
      <c r="X271" s="9"/>
      <c r="Y271" s="8"/>
      <c r="AK271" s="38"/>
      <c r="IL271" s="2"/>
      <c r="IM271" s="2"/>
      <c r="IN271" s="2"/>
      <c r="IO271" s="2"/>
      <c r="IP271" s="2"/>
      <c r="IQ271" s="2"/>
    </row>
    <row r="272" spans="2:251" s="27" customFormat="1" x14ac:dyDescent="0.15">
      <c r="B272" s="5"/>
      <c r="C272" s="2"/>
      <c r="D272" s="6"/>
      <c r="E272" s="3"/>
      <c r="F272" s="6"/>
      <c r="G272" s="2"/>
      <c r="H272" s="2"/>
      <c r="I272" s="7"/>
      <c r="J272" s="81"/>
      <c r="K272" s="2"/>
      <c r="L272" s="2"/>
      <c r="M272" s="2"/>
      <c r="N272" s="2"/>
      <c r="O272" s="2"/>
      <c r="P272" s="2"/>
      <c r="Q272" s="2"/>
      <c r="R272" s="2"/>
      <c r="S272" s="2"/>
      <c r="T272" s="2"/>
      <c r="U272" s="2"/>
      <c r="V272" s="2"/>
      <c r="W272" s="10"/>
      <c r="X272" s="9"/>
      <c r="Y272" s="8"/>
      <c r="AK272" s="38"/>
      <c r="IL272" s="2"/>
      <c r="IM272" s="2"/>
      <c r="IN272" s="2"/>
      <c r="IO272" s="2"/>
      <c r="IP272" s="2"/>
      <c r="IQ272" s="2"/>
    </row>
    <row r="273" spans="2:251" s="27" customFormat="1" x14ac:dyDescent="0.15">
      <c r="B273" s="5"/>
      <c r="C273" s="2"/>
      <c r="D273" s="6"/>
      <c r="E273" s="3"/>
      <c r="F273" s="6"/>
      <c r="G273" s="2"/>
      <c r="H273" s="2"/>
      <c r="I273" s="7"/>
      <c r="J273" s="81"/>
      <c r="K273" s="2"/>
      <c r="L273" s="2"/>
      <c r="M273" s="2"/>
      <c r="N273" s="2"/>
      <c r="O273" s="2"/>
      <c r="P273" s="2"/>
      <c r="Q273" s="2"/>
      <c r="R273" s="2"/>
      <c r="S273" s="2"/>
      <c r="T273" s="2"/>
      <c r="U273" s="2"/>
      <c r="V273" s="2"/>
      <c r="W273" s="10"/>
      <c r="X273" s="9"/>
      <c r="Y273" s="8"/>
      <c r="AK273" s="38"/>
      <c r="IL273" s="2"/>
      <c r="IM273" s="2"/>
      <c r="IN273" s="2"/>
      <c r="IO273" s="2"/>
      <c r="IP273" s="2"/>
      <c r="IQ273" s="2"/>
    </row>
    <row r="274" spans="2:251" s="27" customFormat="1" x14ac:dyDescent="0.15">
      <c r="B274" s="5"/>
      <c r="C274" s="2"/>
      <c r="D274" s="6"/>
      <c r="E274" s="3"/>
      <c r="F274" s="6"/>
      <c r="G274" s="2"/>
      <c r="H274" s="2"/>
      <c r="I274" s="7"/>
      <c r="J274" s="81"/>
      <c r="K274" s="2"/>
      <c r="L274" s="2"/>
      <c r="M274" s="2"/>
      <c r="N274" s="2"/>
      <c r="O274" s="2"/>
      <c r="P274" s="2"/>
      <c r="Q274" s="2"/>
      <c r="R274" s="2"/>
      <c r="S274" s="2"/>
      <c r="T274" s="2"/>
      <c r="U274" s="2"/>
      <c r="V274" s="2"/>
      <c r="W274" s="10"/>
      <c r="X274" s="9"/>
      <c r="Y274" s="8"/>
      <c r="AK274" s="38"/>
      <c r="IL274" s="2"/>
      <c r="IM274" s="2"/>
      <c r="IN274" s="2"/>
      <c r="IO274" s="2"/>
      <c r="IP274" s="2"/>
      <c r="IQ274" s="2"/>
    </row>
    <row r="275" spans="2:251" s="27" customFormat="1" x14ac:dyDescent="0.15">
      <c r="B275" s="5"/>
      <c r="C275" s="2"/>
      <c r="D275" s="6"/>
      <c r="E275" s="3"/>
      <c r="F275" s="6"/>
      <c r="G275" s="2"/>
      <c r="H275" s="2"/>
      <c r="I275" s="7"/>
      <c r="J275" s="81"/>
      <c r="K275" s="2"/>
      <c r="L275" s="2"/>
      <c r="M275" s="2"/>
      <c r="N275" s="2"/>
      <c r="O275" s="2"/>
      <c r="P275" s="2"/>
      <c r="Q275" s="2"/>
      <c r="R275" s="2"/>
      <c r="S275" s="2"/>
      <c r="T275" s="2"/>
      <c r="U275" s="2"/>
      <c r="V275" s="2"/>
      <c r="W275" s="10"/>
      <c r="X275" s="9"/>
      <c r="Y275" s="8"/>
      <c r="AK275" s="38"/>
      <c r="IL275" s="2"/>
      <c r="IM275" s="2"/>
      <c r="IN275" s="2"/>
      <c r="IO275" s="2"/>
      <c r="IP275" s="2"/>
      <c r="IQ275" s="2"/>
    </row>
  </sheetData>
  <sheetProtection sheet="1" objects="1" scenarios="1" selectLockedCells="1" autoFilter="0"/>
  <autoFilter ref="B10:W141"/>
  <sortState ref="B11:IQ191">
    <sortCondition ref="B11:B191"/>
  </sortState>
  <mergeCells count="21">
    <mergeCell ref="C138:G138"/>
    <mergeCell ref="K6:N6"/>
    <mergeCell ref="C137:G137"/>
    <mergeCell ref="S142:U142"/>
    <mergeCell ref="K7:N7"/>
    <mergeCell ref="C16:V16"/>
    <mergeCell ref="AB1:AD1"/>
    <mergeCell ref="K2:N2"/>
    <mergeCell ref="B1:B7"/>
    <mergeCell ref="D6:F6"/>
    <mergeCell ref="D7:F7"/>
    <mergeCell ref="D1:F1"/>
    <mergeCell ref="D2:F2"/>
    <mergeCell ref="D3:F3"/>
    <mergeCell ref="D4:F4"/>
    <mergeCell ref="D5:F5"/>
    <mergeCell ref="S1:V7"/>
    <mergeCell ref="K3:N3"/>
    <mergeCell ref="K1:N1"/>
    <mergeCell ref="K4:N4"/>
    <mergeCell ref="K5:N5"/>
  </mergeCells>
  <phoneticPr fontId="20" type="noConversion"/>
  <conditionalFormatting sqref="C150:C174 C136:C142">
    <cfRule type="cellIs" dxfId="83" priority="480" stopIfTrue="1" operator="equal">
      <formula>AA136</formula>
    </cfRule>
  </conditionalFormatting>
  <conditionalFormatting sqref="C175">
    <cfRule type="cellIs" dxfId="82" priority="481" stopIfTrue="1" operator="equal">
      <formula>AA175</formula>
    </cfRule>
    <cfRule type="cellIs" dxfId="81" priority="482" stopIfTrue="1" operator="notEqual">
      <formula>AA175</formula>
    </cfRule>
  </conditionalFormatting>
  <conditionalFormatting sqref="D175:E175">
    <cfRule type="cellIs" dxfId="80" priority="483" stopIfTrue="1" operator="equal">
      <formula>AA175</formula>
    </cfRule>
    <cfRule type="cellIs" dxfId="79" priority="484" stopIfTrue="1" operator="notEqual">
      <formula>AA175</formula>
    </cfRule>
  </conditionalFormatting>
  <conditionalFormatting sqref="AK775:AK827 I137:I146 AK11 AK148:AK766 I148:I175 AK136:AK146">
    <cfRule type="cellIs" dxfId="78" priority="485" stopIfTrue="1" operator="equal">
      <formula>#REF!</formula>
    </cfRule>
  </conditionalFormatting>
  <conditionalFormatting sqref="D1:F3 D5:F7">
    <cfRule type="cellIs" dxfId="77" priority="488" stopIfTrue="1" operator="equal">
      <formula>#REF!</formula>
    </cfRule>
  </conditionalFormatting>
  <conditionalFormatting sqref="D4:F4">
    <cfRule type="cellIs" dxfId="76" priority="489" stopIfTrue="1" operator="equal">
      <formula>$AB$1</formula>
    </cfRule>
  </conditionalFormatting>
  <conditionalFormatting sqref="I136 L136">
    <cfRule type="cellIs" dxfId="75" priority="504" stopIfTrue="1" operator="equal">
      <formula>#REF!</formula>
    </cfRule>
    <cfRule type="cellIs" dxfId="74" priority="505" stopIfTrue="1" operator="equal">
      <formula>#REF!</formula>
    </cfRule>
  </conditionalFormatting>
  <conditionalFormatting sqref="L135 L12:L13 L33 L35:L96 L19:L21 I19:I21 L24:L30 I24:I30">
    <cfRule type="containsText" dxfId="73" priority="125" operator="containsText" text="SoF">
      <formula>NOT(ISERROR(SEARCH("SoF",I12)))</formula>
    </cfRule>
    <cfRule type="containsText" dxfId="72" priority="126" operator="containsText" text="SoF">
      <formula>NOT(ISERROR(SEARCH("SoF",I12)))</formula>
    </cfRule>
  </conditionalFormatting>
  <conditionalFormatting sqref="I147 L147">
    <cfRule type="containsText" dxfId="71" priority="416" operator="containsText" text="SoF">
      <formula>NOT(ISERROR(SEARCH("SoF",I147)))</formula>
    </cfRule>
    <cfRule type="containsText" dxfId="70" priority="417" operator="containsText" text="SoF">
      <formula>NOT(ISERROR(SEARCH("SoF",I147)))</formula>
    </cfRule>
  </conditionalFormatting>
  <conditionalFormatting sqref="AK147">
    <cfRule type="cellIs" dxfId="69" priority="420" stopIfTrue="1" operator="equal">
      <formula>#REF!</formula>
    </cfRule>
  </conditionalFormatting>
  <conditionalFormatting sqref="B147">
    <cfRule type="cellIs" dxfId="68" priority="419" operator="equal">
      <formula>AF147</formula>
    </cfRule>
  </conditionalFormatting>
  <conditionalFormatting sqref="B147">
    <cfRule type="cellIs" dxfId="67" priority="418" operator="equal">
      <formula>#REF!</formula>
    </cfRule>
  </conditionalFormatting>
  <conditionalFormatting sqref="L147">
    <cfRule type="cellIs" dxfId="66" priority="414" operator="equal">
      <formula>#REF!</formula>
    </cfRule>
    <cfRule type="cellIs" dxfId="65" priority="415" operator="equal">
      <formula>#REF!</formula>
    </cfRule>
  </conditionalFormatting>
  <conditionalFormatting sqref="I147">
    <cfRule type="cellIs" dxfId="64" priority="412" stopIfTrue="1" operator="equal">
      <formula>#REF!</formula>
    </cfRule>
    <cfRule type="cellIs" dxfId="63" priority="413" stopIfTrue="1" operator="equal">
      <formula>#REF!</formula>
    </cfRule>
  </conditionalFormatting>
  <conditionalFormatting sqref="AK12:AK13 AK135 AK33 AK19:AK21 AK24:AK30">
    <cfRule type="cellIs" dxfId="62" priority="391" stopIfTrue="1" operator="equal">
      <formula>#REF!</formula>
    </cfRule>
  </conditionalFormatting>
  <conditionalFormatting sqref="L135 L12:L13 L33 L35:L96 L19:L21 L24:L30">
    <cfRule type="cellIs" dxfId="61" priority="376" operator="equal">
      <formula>#REF!</formula>
    </cfRule>
    <cfRule type="cellIs" dxfId="60" priority="377" operator="equal">
      <formula>#REF!</formula>
    </cfRule>
  </conditionalFormatting>
  <conditionalFormatting sqref="L11 I135 I11:I13 I33 I35:I96">
    <cfRule type="containsText" dxfId="59" priority="372" operator="containsText" text="SoF">
      <formula>NOT(ISERROR(SEARCH("SoF",I11)))</formula>
    </cfRule>
    <cfRule type="containsText" dxfId="58" priority="373" operator="containsText" text="SoF">
      <formula>NOT(ISERROR(SEARCH("SoF",I11)))</formula>
    </cfRule>
  </conditionalFormatting>
  <conditionalFormatting sqref="L11">
    <cfRule type="cellIs" dxfId="57" priority="370" operator="equal">
      <formula>#REF!</formula>
    </cfRule>
    <cfRule type="cellIs" dxfId="56" priority="371" operator="equal">
      <formula>#REF!</formula>
    </cfRule>
  </conditionalFormatting>
  <conditionalFormatting sqref="I135 I11:I13 I33 I35:I96 I19:I21 I24:I30">
    <cfRule type="cellIs" dxfId="55" priority="368" stopIfTrue="1" operator="equal">
      <formula>#REF!</formula>
    </cfRule>
    <cfRule type="cellIs" dxfId="54" priority="369" stopIfTrue="1" operator="equal">
      <formula>#REF!</formula>
    </cfRule>
  </conditionalFormatting>
  <conditionalFormatting sqref="L97:L134">
    <cfRule type="containsText" dxfId="53" priority="55" operator="containsText" text="SoF">
      <formula>NOT(ISERROR(SEARCH("SoF",L97)))</formula>
    </cfRule>
    <cfRule type="containsText" dxfId="52" priority="56" operator="containsText" text="SoF">
      <formula>NOT(ISERROR(SEARCH("SoF",L97)))</formula>
    </cfRule>
  </conditionalFormatting>
  <conditionalFormatting sqref="AK35:AK134">
    <cfRule type="cellIs" dxfId="51" priority="63" stopIfTrue="1" operator="equal">
      <formula>#REF!</formula>
    </cfRule>
  </conditionalFormatting>
  <conditionalFormatting sqref="L97:L134">
    <cfRule type="cellIs" dxfId="50" priority="61" operator="equal">
      <formula>#REF!</formula>
    </cfRule>
    <cfRule type="cellIs" dxfId="49" priority="62" operator="equal">
      <formula>#REF!</formula>
    </cfRule>
  </conditionalFormatting>
  <conditionalFormatting sqref="I97:I134">
    <cfRule type="containsText" dxfId="48" priority="59" operator="containsText" text="SoF">
      <formula>NOT(ISERROR(SEARCH("SoF",I97)))</formula>
    </cfRule>
    <cfRule type="containsText" dxfId="47" priority="60" operator="containsText" text="SoF">
      <formula>NOT(ISERROR(SEARCH("SoF",I97)))</formula>
    </cfRule>
  </conditionalFormatting>
  <conditionalFormatting sqref="I97:I134">
    <cfRule type="cellIs" dxfId="46" priority="57" stopIfTrue="1" operator="equal">
      <formula>#REF!</formula>
    </cfRule>
    <cfRule type="cellIs" dxfId="45" priority="58" stopIfTrue="1" operator="equal">
      <formula>#REF!</formula>
    </cfRule>
  </conditionalFormatting>
  <conditionalFormatting sqref="L31">
    <cfRule type="containsText" dxfId="44" priority="46" operator="containsText" text="SoF">
      <formula>NOT(ISERROR(SEARCH("SoF",L31)))</formula>
    </cfRule>
    <cfRule type="containsText" dxfId="43" priority="47" operator="containsText" text="SoF">
      <formula>NOT(ISERROR(SEARCH("SoF",L31)))</formula>
    </cfRule>
  </conditionalFormatting>
  <conditionalFormatting sqref="AK31">
    <cfRule type="cellIs" dxfId="42" priority="54" stopIfTrue="1" operator="equal">
      <formula>#REF!</formula>
    </cfRule>
  </conditionalFormatting>
  <conditionalFormatting sqref="L31">
    <cfRule type="cellIs" dxfId="41" priority="52" operator="equal">
      <formula>#REF!</formula>
    </cfRule>
    <cfRule type="cellIs" dxfId="40" priority="53" operator="equal">
      <formula>#REF!</formula>
    </cfRule>
  </conditionalFormatting>
  <conditionalFormatting sqref="I31">
    <cfRule type="containsText" dxfId="39" priority="50" operator="containsText" text="SoF">
      <formula>NOT(ISERROR(SEARCH("SoF",I31)))</formula>
    </cfRule>
    <cfRule type="containsText" dxfId="38" priority="51" operator="containsText" text="SoF">
      <formula>NOT(ISERROR(SEARCH("SoF",I31)))</formula>
    </cfRule>
  </conditionalFormatting>
  <conditionalFormatting sqref="I31">
    <cfRule type="cellIs" dxfId="37" priority="48" stopIfTrue="1" operator="equal">
      <formula>#REF!</formula>
    </cfRule>
    <cfRule type="cellIs" dxfId="36" priority="49" stopIfTrue="1" operator="equal">
      <formula>#REF!</formula>
    </cfRule>
  </conditionalFormatting>
  <conditionalFormatting sqref="L32">
    <cfRule type="containsText" dxfId="35" priority="37" operator="containsText" text="SoF">
      <formula>NOT(ISERROR(SEARCH("SoF",L32)))</formula>
    </cfRule>
    <cfRule type="containsText" dxfId="34" priority="38" operator="containsText" text="SoF">
      <formula>NOT(ISERROR(SEARCH("SoF",L32)))</formula>
    </cfRule>
  </conditionalFormatting>
  <conditionalFormatting sqref="AK32">
    <cfRule type="cellIs" dxfId="33" priority="45" stopIfTrue="1" operator="equal">
      <formula>#REF!</formula>
    </cfRule>
  </conditionalFormatting>
  <conditionalFormatting sqref="L32">
    <cfRule type="cellIs" dxfId="32" priority="43" operator="equal">
      <formula>#REF!</formula>
    </cfRule>
    <cfRule type="cellIs" dxfId="31" priority="44" operator="equal">
      <formula>#REF!</formula>
    </cfRule>
  </conditionalFormatting>
  <conditionalFormatting sqref="I32">
    <cfRule type="containsText" dxfId="30" priority="41" operator="containsText" text="SoF">
      <formula>NOT(ISERROR(SEARCH("SoF",I32)))</formula>
    </cfRule>
    <cfRule type="containsText" dxfId="29" priority="42" operator="containsText" text="SoF">
      <formula>NOT(ISERROR(SEARCH("SoF",I32)))</formula>
    </cfRule>
  </conditionalFormatting>
  <conditionalFormatting sqref="I32">
    <cfRule type="cellIs" dxfId="28" priority="39" stopIfTrue="1" operator="equal">
      <formula>#REF!</formula>
    </cfRule>
    <cfRule type="cellIs" dxfId="27" priority="40" stopIfTrue="1" operator="equal">
      <formula>#REF!</formula>
    </cfRule>
  </conditionalFormatting>
  <conditionalFormatting sqref="L34">
    <cfRule type="containsText" dxfId="26" priority="29" operator="containsText" text="SoF">
      <formula>NOT(ISERROR(SEARCH("SoF",L34)))</formula>
    </cfRule>
    <cfRule type="containsText" dxfId="25" priority="30" operator="containsText" text="SoF">
      <formula>NOT(ISERROR(SEARCH("SoF",L34)))</formula>
    </cfRule>
  </conditionalFormatting>
  <conditionalFormatting sqref="L34">
    <cfRule type="cellIs" dxfId="24" priority="35" operator="equal">
      <formula>#REF!</formula>
    </cfRule>
    <cfRule type="cellIs" dxfId="23" priority="36" operator="equal">
      <formula>#REF!</formula>
    </cfRule>
  </conditionalFormatting>
  <conditionalFormatting sqref="I34">
    <cfRule type="containsText" dxfId="22" priority="33" operator="containsText" text="SoF">
      <formula>NOT(ISERROR(SEARCH("SoF",I34)))</formula>
    </cfRule>
    <cfRule type="containsText" dxfId="21" priority="34" operator="containsText" text="SoF">
      <formula>NOT(ISERROR(SEARCH("SoF",I34)))</formula>
    </cfRule>
  </conditionalFormatting>
  <conditionalFormatting sqref="I34">
    <cfRule type="cellIs" dxfId="20" priority="31" stopIfTrue="1" operator="equal">
      <formula>#REF!</formula>
    </cfRule>
    <cfRule type="cellIs" dxfId="19" priority="32" stopIfTrue="1" operator="equal">
      <formula>#REF!</formula>
    </cfRule>
  </conditionalFormatting>
  <conditionalFormatting sqref="AK34">
    <cfRule type="cellIs" dxfId="18" priority="28" stopIfTrue="1" operator="equal">
      <formula>#REF!</formula>
    </cfRule>
  </conditionalFormatting>
  <conditionalFormatting sqref="L22:L23">
    <cfRule type="containsText" dxfId="17" priority="19" operator="containsText" text="SoF">
      <formula>NOT(ISERROR(SEARCH("SoF",L22)))</formula>
    </cfRule>
    <cfRule type="containsText" dxfId="16" priority="20" operator="containsText" text="SoF">
      <formula>NOT(ISERROR(SEARCH("SoF",L22)))</formula>
    </cfRule>
  </conditionalFormatting>
  <conditionalFormatting sqref="AK22:AK23">
    <cfRule type="cellIs" dxfId="15" priority="27" stopIfTrue="1" operator="equal">
      <formula>#REF!</formula>
    </cfRule>
  </conditionalFormatting>
  <conditionalFormatting sqref="L22:L23">
    <cfRule type="cellIs" dxfId="14" priority="25" operator="equal">
      <formula>#REF!</formula>
    </cfRule>
    <cfRule type="cellIs" dxfId="13" priority="26" operator="equal">
      <formula>#REF!</formula>
    </cfRule>
  </conditionalFormatting>
  <conditionalFormatting sqref="I22:I23">
    <cfRule type="containsText" dxfId="12" priority="23" operator="containsText" text="SoF">
      <formula>NOT(ISERROR(SEARCH("SoF",I22)))</formula>
    </cfRule>
    <cfRule type="containsText" dxfId="11" priority="24" operator="containsText" text="SoF">
      <formula>NOT(ISERROR(SEARCH("SoF",I22)))</formula>
    </cfRule>
  </conditionalFormatting>
  <conditionalFormatting sqref="I22:I23">
    <cfRule type="cellIs" dxfId="10" priority="21" stopIfTrue="1" operator="equal">
      <formula>#REF!</formula>
    </cfRule>
    <cfRule type="cellIs" dxfId="9" priority="22" stopIfTrue="1" operator="equal">
      <formula>#REF!</formula>
    </cfRule>
  </conditionalFormatting>
  <conditionalFormatting sqref="L14:L15 L17:L18">
    <cfRule type="containsText" dxfId="8" priority="1" operator="containsText" text="SoF">
      <formula>NOT(ISERROR(SEARCH("SoF",L14)))</formula>
    </cfRule>
    <cfRule type="containsText" dxfId="7" priority="2" operator="containsText" text="SoF">
      <formula>NOT(ISERROR(SEARCH("SoF",L14)))</formula>
    </cfRule>
  </conditionalFormatting>
  <conditionalFormatting sqref="AK14:AK18">
    <cfRule type="cellIs" dxfId="6" priority="9" stopIfTrue="1" operator="equal">
      <formula>#REF!</formula>
    </cfRule>
  </conditionalFormatting>
  <conditionalFormatting sqref="L14:L15 L17:L18">
    <cfRule type="cellIs" dxfId="5" priority="7" operator="equal">
      <formula>#REF!</formula>
    </cfRule>
    <cfRule type="cellIs" dxfId="4" priority="8" operator="equal">
      <formula>#REF!</formula>
    </cfRule>
  </conditionalFormatting>
  <conditionalFormatting sqref="I14:I15 I17:I18">
    <cfRule type="containsText" dxfId="3" priority="5" operator="containsText" text="SoF">
      <formula>NOT(ISERROR(SEARCH("SoF",I14)))</formula>
    </cfRule>
    <cfRule type="containsText" dxfId="2" priority="6" operator="containsText" text="SoF">
      <formula>NOT(ISERROR(SEARCH("SoF",I14)))</formula>
    </cfRule>
  </conditionalFormatting>
  <conditionalFormatting sqref="I14:I15 I17:I18">
    <cfRule type="cellIs" dxfId="1" priority="3" stopIfTrue="1" operator="equal">
      <formula>#REF!</formula>
    </cfRule>
    <cfRule type="cellIs" dxfId="0" priority="4" stopIfTrue="1" operator="equal">
      <formula>#REF!</formula>
    </cfRule>
  </conditionalFormatting>
  <dataValidations count="1">
    <dataValidation type="list" allowBlank="1" showErrorMessage="1" sqref="H6">
      <formula1>#REF!</formula1>
      <formula2>0</formula2>
    </dataValidation>
  </dataValidations>
  <printOptions horizontalCentered="1"/>
  <pageMargins left="0.23622047244094491" right="0.19685039370078741" top="0.59055118110236227" bottom="0.82677165354330717" header="0.19685039370078741" footer="0.27559055118110237"/>
  <pageSetup paperSize="9" scale="85" firstPageNumber="0" fitToHeight="0" orientation="landscape" horizontalDpi="4294967293" verticalDpi="300" r:id="rId1"/>
  <headerFooter alignWithMargins="0">
    <oddFooter>&amp;L&amp;8Copyright - IfD - Institut 
Postfach 11 01 04, 86026 Augsburg, 
&amp;F / &amp;A&amp;C&amp;8&amp;D&amp;R&amp;8Seite &amp;P von &amp;N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enableFormatConditionsCalculation="0">
    <tabColor rgb="FFCCFFFF"/>
  </sheetPr>
  <dimension ref="A1:BM18"/>
  <sheetViews>
    <sheetView showGridLines="0" showRowColHeaders="0" showZeros="0" showOutlineSymbols="0" zoomScaleNormal="100" workbookViewId="0">
      <pane xSplit="3" ySplit="6" topLeftCell="D7" activePane="bottomRight" state="frozen"/>
      <selection activeCell="D29" sqref="D29"/>
      <selection pane="topRight" activeCell="D29" sqref="D29"/>
      <selection pane="bottomLeft" activeCell="D29" sqref="D29"/>
      <selection pane="bottomRight" activeCell="D17" sqref="D17"/>
    </sheetView>
  </sheetViews>
  <sheetFormatPr baseColWidth="10" defaultColWidth="11.3828125" defaultRowHeight="11.6" x14ac:dyDescent="0.3"/>
  <cols>
    <col min="1" max="1" width="23.53515625" style="145" customWidth="1"/>
    <col min="2" max="2" width="36" style="224" customWidth="1"/>
    <col min="3" max="3" width="8.84375" style="225" customWidth="1"/>
    <col min="4" max="4" width="10" style="598" bestFit="1" customWidth="1"/>
    <col min="5" max="5" width="10.84375" style="228" hidden="1" customWidth="1"/>
    <col min="6" max="6" width="12" style="226" bestFit="1" customWidth="1"/>
    <col min="7" max="7" width="10.69140625" style="254" bestFit="1" customWidth="1"/>
    <col min="8" max="8" width="7.84375" style="62" bestFit="1" customWidth="1"/>
    <col min="9" max="9" width="4.3046875" style="61" customWidth="1"/>
    <col min="10" max="10" width="3.69140625" style="251" customWidth="1"/>
    <col min="11" max="11" width="5" style="149" customWidth="1"/>
    <col min="12" max="63" width="11.3828125" style="62"/>
    <col min="64" max="16384" width="11.3828125" style="63"/>
  </cols>
  <sheetData>
    <row r="1" spans="1:65" x14ac:dyDescent="0.3">
      <c r="B1" s="268" t="str">
        <f>Info!B1</f>
        <v>Ausschreibung 2018-017 tim Augsburg</v>
      </c>
      <c r="C1" s="269"/>
      <c r="D1" s="594"/>
      <c r="E1" s="172"/>
      <c r="F1" s="151"/>
      <c r="G1" s="252"/>
      <c r="H1" s="172"/>
      <c r="I1" s="151"/>
      <c r="J1" s="237"/>
      <c r="K1" s="239"/>
      <c r="L1" s="172"/>
      <c r="M1" s="172"/>
      <c r="N1" s="172"/>
      <c r="O1" s="172"/>
      <c r="P1" s="172"/>
      <c r="Q1" s="172"/>
    </row>
    <row r="2" spans="1:65" x14ac:dyDescent="0.3">
      <c r="B2" s="268"/>
      <c r="C2" s="270"/>
      <c r="D2" s="595"/>
      <c r="E2" s="173"/>
      <c r="F2" s="152"/>
      <c r="G2" s="253"/>
      <c r="H2" s="173"/>
      <c r="I2" s="152"/>
      <c r="J2" s="248"/>
      <c r="K2" s="240"/>
      <c r="L2" s="173"/>
      <c r="M2" s="173"/>
      <c r="N2" s="173"/>
      <c r="O2" s="173"/>
      <c r="P2" s="173"/>
      <c r="Q2" s="173"/>
    </row>
    <row r="3" spans="1:65" s="2" customFormat="1" x14ac:dyDescent="0.3">
      <c r="A3" s="146"/>
      <c r="B3" s="268" t="s">
        <v>67</v>
      </c>
      <c r="C3" s="271"/>
      <c r="D3" s="596"/>
      <c r="E3" s="272"/>
      <c r="F3" s="221"/>
      <c r="G3" s="255"/>
      <c r="H3" s="175"/>
      <c r="I3" s="153"/>
      <c r="J3" s="249"/>
      <c r="K3" s="241"/>
      <c r="L3" s="175"/>
      <c r="M3" s="175"/>
      <c r="N3" s="175"/>
      <c r="O3" s="175"/>
      <c r="P3" s="175"/>
      <c r="Q3" s="175"/>
    </row>
    <row r="4" spans="1:65" s="66" customFormat="1" ht="27.75" customHeight="1" x14ac:dyDescent="0.3">
      <c r="A4" s="144"/>
      <c r="B4" s="256"/>
      <c r="C4" s="223"/>
      <c r="D4" s="945" t="s">
        <v>53</v>
      </c>
      <c r="E4" s="909" t="s">
        <v>55</v>
      </c>
      <c r="F4" s="909" t="s">
        <v>181</v>
      </c>
      <c r="G4" s="909" t="s">
        <v>56</v>
      </c>
      <c r="H4" s="229"/>
      <c r="I4" s="242"/>
      <c r="J4" s="250"/>
      <c r="K4" s="242"/>
      <c r="L4" s="65"/>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row>
    <row r="5" spans="1:65" s="66" customFormat="1" ht="15.75" customHeight="1" x14ac:dyDescent="0.3">
      <c r="A5" s="144"/>
      <c r="B5" s="257" t="s">
        <v>234</v>
      </c>
      <c r="C5" s="230"/>
      <c r="D5" s="946"/>
      <c r="E5" s="910"/>
      <c r="F5" s="910"/>
      <c r="G5" s="910"/>
      <c r="H5" s="231"/>
      <c r="I5" s="243"/>
      <c r="J5" s="250"/>
      <c r="K5" s="243"/>
      <c r="L5" s="68"/>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row>
    <row r="6" spans="1:65" s="71" customFormat="1" ht="9.75" customHeight="1" x14ac:dyDescent="0.25">
      <c r="A6" s="222"/>
      <c r="B6" s="277"/>
      <c r="C6" s="278"/>
      <c r="D6" s="597">
        <v>4</v>
      </c>
      <c r="E6" s="273">
        <v>6</v>
      </c>
      <c r="F6" s="233">
        <v>7</v>
      </c>
      <c r="G6" s="232">
        <v>8</v>
      </c>
      <c r="H6" s="234">
        <v>2</v>
      </c>
      <c r="I6" s="245"/>
      <c r="J6" s="191"/>
      <c r="K6" s="245"/>
      <c r="L6" s="70"/>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row>
    <row r="7" spans="1:65" s="72" customFormat="1" ht="12.75" hidden="1" customHeight="1" x14ac:dyDescent="0.3">
      <c r="A7" s="147"/>
      <c r="B7" s="279" t="s">
        <v>256</v>
      </c>
      <c r="C7" s="280" t="s">
        <v>220</v>
      </c>
      <c r="D7" s="463">
        <v>10</v>
      </c>
      <c r="E7" s="235"/>
      <c r="F7" s="235">
        <v>20</v>
      </c>
      <c r="G7" s="235">
        <v>30</v>
      </c>
      <c r="H7" s="236">
        <f>SUMIF('Los 1 Kalk Sonderreinigung'!$K$11:$K$136,C7,'Los 1 Kalk Sonderreinigung'!$N$11:$N$136)</f>
        <v>0</v>
      </c>
      <c r="I7" s="244"/>
      <c r="J7" s="238"/>
      <c r="K7" s="244"/>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row>
    <row r="8" spans="1:65" s="72" customFormat="1" ht="12.75" hidden="1" customHeight="1" x14ac:dyDescent="0.3">
      <c r="A8" s="147"/>
      <c r="B8" s="258" t="s">
        <v>257</v>
      </c>
      <c r="C8" s="193" t="s">
        <v>76</v>
      </c>
      <c r="D8" s="463">
        <v>10</v>
      </c>
      <c r="E8" s="235"/>
      <c r="F8" s="235">
        <v>20</v>
      </c>
      <c r="G8" s="235">
        <v>30</v>
      </c>
      <c r="H8" s="236">
        <f>SUMIF('Los 1 Kalk Sonderreinigung'!$K$11:$K$136,C8,'Los 1 Kalk Sonderreinigung'!$N$11:$N$136)</f>
        <v>0</v>
      </c>
      <c r="I8" s="244"/>
      <c r="J8" s="238"/>
      <c r="K8" s="244"/>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row>
    <row r="9" spans="1:65" s="72" customFormat="1" ht="12.75" hidden="1" customHeight="1" x14ac:dyDescent="0.3">
      <c r="A9" s="147"/>
      <c r="B9" s="258" t="s">
        <v>258</v>
      </c>
      <c r="C9" s="193" t="s">
        <v>219</v>
      </c>
      <c r="D9" s="463">
        <v>10</v>
      </c>
      <c r="E9" s="235"/>
      <c r="F9" s="235">
        <v>20</v>
      </c>
      <c r="G9" s="235">
        <v>30</v>
      </c>
      <c r="H9" s="236">
        <f>SUMIF('Los 1 Kalk Sonderreinigung'!$K$11:$K$136,C9,'Los 1 Kalk Sonderreinigung'!$N$11:$N$136)</f>
        <v>0</v>
      </c>
      <c r="I9" s="244"/>
      <c r="J9" s="238"/>
      <c r="K9" s="244"/>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row>
    <row r="10" spans="1:65" s="72" customFormat="1" ht="12.45" hidden="1" x14ac:dyDescent="0.3">
      <c r="A10" s="147"/>
      <c r="B10" s="258" t="s">
        <v>259</v>
      </c>
      <c r="C10" s="193" t="s">
        <v>218</v>
      </c>
      <c r="D10" s="463">
        <v>10</v>
      </c>
      <c r="E10" s="235"/>
      <c r="F10" s="235">
        <v>20</v>
      </c>
      <c r="G10" s="235">
        <v>30</v>
      </c>
      <c r="H10" s="236">
        <f>SUMIF('Los 1 Kalk Sonderreinigung'!$K$11:$K$136,C10,'Los 1 Kalk Sonderreinigung'!$N$11:$N$136)</f>
        <v>0</v>
      </c>
      <c r="I10" s="244"/>
      <c r="J10" s="238"/>
      <c r="K10" s="244"/>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row>
    <row r="11" spans="1:65" s="75" customFormat="1" ht="12.45" hidden="1" x14ac:dyDescent="0.3">
      <c r="A11" s="148"/>
      <c r="B11" s="274" t="s">
        <v>260</v>
      </c>
      <c r="C11" s="275" t="s">
        <v>217</v>
      </c>
      <c r="D11" s="463">
        <v>10</v>
      </c>
      <c r="E11" s="235"/>
      <c r="F11" s="235">
        <v>20</v>
      </c>
      <c r="G11" s="235">
        <v>30</v>
      </c>
      <c r="H11" s="236">
        <f>SUMIF('Los 1 Kalk Sonderreinigung'!$K$11:$K$136,C11,'Los 1 Kalk Sonderreinigung'!$N$11:$N$136)</f>
        <v>0</v>
      </c>
      <c r="I11" s="244"/>
      <c r="J11" s="238"/>
      <c r="K11" s="24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row>
    <row r="12" spans="1:65" s="72" customFormat="1" ht="12.45" hidden="1" x14ac:dyDescent="0.3">
      <c r="A12" s="147"/>
      <c r="B12" s="258" t="s">
        <v>261</v>
      </c>
      <c r="C12" s="193" t="s">
        <v>188</v>
      </c>
      <c r="D12" s="463">
        <v>10</v>
      </c>
      <c r="E12" s="235"/>
      <c r="F12" s="235">
        <v>20</v>
      </c>
      <c r="G12" s="235">
        <v>30</v>
      </c>
      <c r="H12" s="236">
        <f>SUMIF('Los 1 Kalk Sonderreinigung'!$K$11:$K$136,C12,'Los 1 Kalk Sonderreinigung'!$N$11:$N$136)</f>
        <v>0</v>
      </c>
      <c r="I12" s="244"/>
      <c r="J12" s="238"/>
      <c r="K12" s="244"/>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row>
    <row r="13" spans="1:65" s="72" customFormat="1" ht="12.45" hidden="1" x14ac:dyDescent="0.3">
      <c r="A13" s="147"/>
      <c r="B13" s="258" t="s">
        <v>262</v>
      </c>
      <c r="C13" s="193" t="s">
        <v>216</v>
      </c>
      <c r="D13" s="463">
        <v>10</v>
      </c>
      <c r="E13" s="235"/>
      <c r="F13" s="235">
        <v>20</v>
      </c>
      <c r="G13" s="235">
        <v>30</v>
      </c>
      <c r="H13" s="236">
        <f>SUMIF('Los 1 Kalk Sonderreinigung'!$K$11:$K$136,C13,'Los 1 Kalk Sonderreinigung'!$N$11:$N$136)</f>
        <v>0</v>
      </c>
      <c r="I13" s="244"/>
      <c r="J13" s="238"/>
      <c r="K13" s="244"/>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row>
    <row r="14" spans="1:65" s="72" customFormat="1" ht="12.45" hidden="1" x14ac:dyDescent="0.3">
      <c r="A14" s="147"/>
      <c r="B14" s="258" t="s">
        <v>263</v>
      </c>
      <c r="C14" s="193" t="s">
        <v>215</v>
      </c>
      <c r="D14" s="463">
        <v>10</v>
      </c>
      <c r="E14" s="235"/>
      <c r="F14" s="235">
        <v>20</v>
      </c>
      <c r="G14" s="235">
        <v>30</v>
      </c>
      <c r="H14" s="236">
        <f>SUMIF('Los 1 Kalk Sonderreinigung'!$K$11:$K$136,C14,'Los 1 Kalk Sonderreinigung'!$N$11:$N$136)</f>
        <v>0</v>
      </c>
      <c r="I14" s="244"/>
      <c r="J14" s="238"/>
      <c r="K14" s="244"/>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row>
    <row r="15" spans="1:65" s="72" customFormat="1" ht="12.45" hidden="1" x14ac:dyDescent="0.3">
      <c r="A15" s="147"/>
      <c r="B15" s="258" t="s">
        <v>264</v>
      </c>
      <c r="C15" s="193" t="s">
        <v>69</v>
      </c>
      <c r="D15" s="463">
        <v>10</v>
      </c>
      <c r="E15" s="235"/>
      <c r="F15" s="235">
        <v>20</v>
      </c>
      <c r="G15" s="235">
        <v>30</v>
      </c>
      <c r="H15" s="236">
        <f>SUMIF('Los 1 Kalk Sonderreinigung'!$K$11:$K$136,C15,'Los 1 Kalk Sonderreinigung'!$N$11:$N$136)</f>
        <v>0</v>
      </c>
      <c r="I15" s="244"/>
      <c r="J15" s="238"/>
      <c r="K15" s="244"/>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row>
    <row r="16" spans="1:65" s="72" customFormat="1" ht="12.45" hidden="1" x14ac:dyDescent="0.3">
      <c r="A16" s="147"/>
      <c r="B16" s="258" t="s">
        <v>265</v>
      </c>
      <c r="C16" s="193" t="s">
        <v>214</v>
      </c>
      <c r="D16" s="463">
        <v>10</v>
      </c>
      <c r="E16" s="235"/>
      <c r="F16" s="235">
        <v>20</v>
      </c>
      <c r="G16" s="235">
        <v>30</v>
      </c>
      <c r="H16" s="236">
        <f>SUMIF('Los 1 Kalk Sonderreinigung'!$K$11:$K$136,C16,'Los 1 Kalk Sonderreinigung'!$N$11:$N$136)</f>
        <v>0</v>
      </c>
      <c r="I16" s="244"/>
      <c r="J16" s="238"/>
      <c r="K16" s="244"/>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row>
    <row r="17" spans="1:65" s="75" customFormat="1" ht="12.45" x14ac:dyDescent="0.3">
      <c r="A17" s="148"/>
      <c r="B17" s="274" t="s">
        <v>266</v>
      </c>
      <c r="C17" s="275" t="s">
        <v>146</v>
      </c>
      <c r="D17" s="463"/>
      <c r="E17" s="235"/>
      <c r="F17" s="235"/>
      <c r="G17" s="235"/>
      <c r="H17" s="236">
        <f>SUMIF('Los 1 Kalk Sonderreinigung'!$K$11:$K$136,C17,'Los 1 Kalk Sonderreinigung'!$N$11:$N$136)</f>
        <v>2401.38</v>
      </c>
      <c r="I17" s="244"/>
      <c r="J17" s="238"/>
      <c r="K17" s="24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row>
    <row r="18" spans="1:65" s="72" customFormat="1" ht="12.45" x14ac:dyDescent="0.3">
      <c r="A18" s="147"/>
      <c r="B18" s="258" t="s">
        <v>67</v>
      </c>
      <c r="C18" s="193" t="s">
        <v>71</v>
      </c>
      <c r="D18" s="463"/>
      <c r="E18" s="235"/>
      <c r="F18" s="235"/>
      <c r="G18" s="235"/>
      <c r="H18" s="236">
        <f>SUMIF('Los 1 Kalk Sonderreinigung'!$K$11:$K$136,C18,'Los 1 Kalk Sonderreinigung'!$N$11:$N$136)</f>
        <v>9180</v>
      </c>
      <c r="I18" s="244"/>
      <c r="J18" s="238"/>
      <c r="K18" s="244"/>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row>
  </sheetData>
  <sheetProtection sheet="1" objects="1" scenarios="1" selectLockedCells="1"/>
  <autoFilter ref="B6:H18"/>
  <mergeCells count="4">
    <mergeCell ref="E4:E5"/>
    <mergeCell ref="D4:D5"/>
    <mergeCell ref="F4:F5"/>
    <mergeCell ref="G4:G5"/>
  </mergeCells>
  <phoneticPr fontId="20" type="noConversion"/>
  <dataValidations xWindow="936" yWindow="340" count="3">
    <dataValidation operator="greaterThan" allowBlank="1" showInputMessage="1" showErrorMessage="1" errorTitle="StdvStz So/F" error="Der Wert muß im Format 100,00 eingegeben werden und höher als 0,01 sein" promptTitle="StdvStz So/F" prompt="Um die automatische Eingabe im Tabellenblatt &quot;Kalkulationsblatt UH&quot; durchführen zu können, geben Sie hier Ihren Stundenverrechnungssatz &quot;SONN- und FEIERTAGS&quot;  ein. _x000a_Es werden alle Zellen dieser Reinigungsgrupe automatisch mit diesem Wert ausgefüllt." sqref="G7:G18"/>
    <dataValidation type="decimal" operator="greaterThan" allowBlank="1" showInputMessage="1" showErrorMessage="1" errorTitle="StdvStz wt+s" error="Der Wert muß im Format 100,00 eingegeben werden und höher als 0,01 sein" promptTitle="StdvStz wt+s" prompt="Um die automatische Eingabe im Tabellenblatt &quot;Kalkulationsblatt UH&quot; durchführen zu können, geben Sie hier Ihren Stundenverrechnungssatz &quot;WOCHENTAGS und FEIERTAGS&quot;  ein. _x000a_Es werden alle Zellen dieser Reinigungsgrupe automatisch mit diesem Wert ausgefüllt." sqref="F7:F18">
      <formula1>0.01</formula1>
      <formula2>0</formula2>
    </dataValidation>
    <dataValidation allowBlank="1" showErrorMessage="1" sqref="D7:E18"/>
  </dataValidations>
  <printOptions horizontalCentered="1"/>
  <pageMargins left="0.23622047244094491" right="0.11811023622047245" top="0.47244094488188981" bottom="0.82677165354330717" header="0.19685039370078741" footer="0.27559055118110237"/>
  <pageSetup paperSize="9" scale="85" firstPageNumber="0" fitToHeight="4" orientation="portrait" verticalDpi="300" copies="4" r:id="rId1"/>
  <headerFooter alignWithMargins="0">
    <oddFooter>&amp;L&amp;8Copyright - IfD - Institut 
Postfach 11 01 04, 86026 Augsburg, 
&amp;F / &amp;A&amp;C&amp;8&amp;D&amp;R&amp;8Seite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enableFormatConditionsCalculation="0">
    <tabColor indexed="10"/>
  </sheetPr>
  <dimension ref="A1:AJ146"/>
  <sheetViews>
    <sheetView showGridLines="0" showRowColHeaders="0" zoomScale="90" zoomScaleNormal="90" workbookViewId="0">
      <pane ySplit="3" topLeftCell="A4" activePane="bottomLeft" state="frozen"/>
      <selection activeCell="D29" sqref="D29"/>
      <selection pane="bottomLeft" activeCell="F6" sqref="F6"/>
    </sheetView>
  </sheetViews>
  <sheetFormatPr baseColWidth="10" defaultColWidth="11.3828125" defaultRowHeight="12.45" x14ac:dyDescent="0.3"/>
  <cols>
    <col min="1" max="1" width="20" style="154" customWidth="1"/>
    <col min="2" max="2" width="4.53515625" style="154" customWidth="1"/>
    <col min="3" max="3" width="5" style="154" customWidth="1"/>
    <col min="4" max="4" width="49.53515625" style="154" customWidth="1"/>
    <col min="5" max="16" width="8.69140625" style="154" customWidth="1"/>
    <col min="17" max="17" width="4" style="154" customWidth="1"/>
    <col min="18" max="18" width="7.15234375" style="418" hidden="1" customWidth="1"/>
    <col min="19" max="24" width="11.3828125" style="163" hidden="1" customWidth="1"/>
    <col min="25" max="28" width="11.3828125" style="154" hidden="1" customWidth="1"/>
    <col min="29" max="29" width="11.3828125" style="154" customWidth="1"/>
    <col min="30" max="16384" width="11.3828125" style="154"/>
  </cols>
  <sheetData>
    <row r="1" spans="1:30" ht="12.75" customHeight="1" x14ac:dyDescent="0.3">
      <c r="A1" s="107"/>
      <c r="B1" s="977" t="str">
        <f>Info!B1</f>
        <v>Ausschreibung 2018-017 tim Augsburg</v>
      </c>
      <c r="C1" s="977"/>
      <c r="D1" s="977"/>
      <c r="E1" s="977"/>
      <c r="F1" s="977"/>
      <c r="G1" s="977"/>
      <c r="H1" s="977"/>
      <c r="I1" s="977"/>
      <c r="J1" s="977"/>
      <c r="K1" s="977"/>
      <c r="L1" s="977"/>
      <c r="M1" s="977"/>
      <c r="N1" s="977"/>
      <c r="O1" s="977"/>
      <c r="P1" s="977"/>
      <c r="Q1" s="172"/>
      <c r="R1" s="421"/>
      <c r="S1" s="174"/>
      <c r="T1" s="174"/>
      <c r="U1" s="174"/>
      <c r="V1" s="174"/>
      <c r="W1" s="174"/>
      <c r="X1" s="174"/>
      <c r="Y1" s="172"/>
      <c r="Z1" s="172"/>
      <c r="AA1" s="172"/>
      <c r="AB1" s="78"/>
      <c r="AC1" s="78"/>
      <c r="AD1" s="78"/>
    </row>
    <row r="2" spans="1:30" x14ac:dyDescent="0.3">
      <c r="A2" s="107"/>
      <c r="B2" s="947" t="str">
        <f ca="1">MID(CELL("Dateiname"),1+FIND("[",CELL("Dateiname")),FIND("]",CELL("Dateiname"))-FIND("[",CELL("Dateiname"))-1)</f>
        <v>Anlage 13 Kalkulationsblatt UH.XLSX</v>
      </c>
      <c r="C2" s="947"/>
      <c r="D2" s="947"/>
      <c r="E2" s="947"/>
      <c r="F2" s="947"/>
      <c r="G2" s="947"/>
      <c r="H2" s="947"/>
      <c r="I2" s="947"/>
      <c r="J2" s="947"/>
      <c r="K2" s="947"/>
      <c r="L2" s="947"/>
      <c r="M2" s="947"/>
      <c r="N2" s="947"/>
      <c r="O2" s="947"/>
      <c r="P2" s="947"/>
      <c r="Q2" s="173"/>
      <c r="R2" s="422"/>
      <c r="S2" s="378"/>
      <c r="T2" s="378"/>
      <c r="U2" s="378"/>
      <c r="V2" s="378"/>
      <c r="W2" s="378"/>
      <c r="X2" s="378"/>
      <c r="Y2" s="173"/>
      <c r="Z2" s="173"/>
      <c r="AA2" s="173"/>
      <c r="AB2" s="77"/>
      <c r="AC2" s="77"/>
      <c r="AD2" s="77"/>
    </row>
    <row r="3" spans="1:30" ht="25.75" thickBot="1" x14ac:dyDescent="0.35">
      <c r="A3" s="67"/>
      <c r="B3" s="948" t="s">
        <v>237</v>
      </c>
      <c r="C3" s="948"/>
      <c r="D3" s="948"/>
      <c r="E3" s="948"/>
      <c r="F3" s="948"/>
      <c r="G3" s="948"/>
      <c r="H3" s="948"/>
      <c r="I3" s="948"/>
      <c r="J3" s="948"/>
      <c r="K3" s="948"/>
      <c r="L3" s="948"/>
      <c r="M3" s="948"/>
      <c r="N3" s="948"/>
      <c r="O3" s="948"/>
      <c r="P3" s="948"/>
      <c r="Q3" s="175"/>
      <c r="R3" s="428" t="s">
        <v>69</v>
      </c>
      <c r="S3" s="379"/>
      <c r="T3" s="379"/>
      <c r="U3" s="379"/>
      <c r="V3" s="379"/>
      <c r="W3" s="379"/>
      <c r="X3" s="379"/>
      <c r="Y3" s="175"/>
      <c r="Z3" s="175"/>
      <c r="AA3" s="175"/>
      <c r="AB3" s="78"/>
      <c r="AC3" s="78"/>
      <c r="AD3" s="78"/>
    </row>
    <row r="4" spans="1:30" ht="30" customHeight="1" x14ac:dyDescent="0.3">
      <c r="A4" s="76"/>
      <c r="B4" s="950" t="s">
        <v>224</v>
      </c>
      <c r="C4" s="951"/>
      <c r="D4" s="951"/>
      <c r="E4" s="954" t="s">
        <v>2</v>
      </c>
      <c r="F4" s="954"/>
      <c r="G4" s="954" t="s">
        <v>3</v>
      </c>
      <c r="H4" s="954"/>
      <c r="I4" s="957" t="s">
        <v>4</v>
      </c>
      <c r="J4" s="957"/>
      <c r="K4" s="957" t="s">
        <v>5</v>
      </c>
      <c r="L4" s="957"/>
      <c r="M4" s="955" t="s">
        <v>6</v>
      </c>
      <c r="N4" s="955"/>
      <c r="O4" s="955" t="s">
        <v>7</v>
      </c>
      <c r="P4" s="956"/>
      <c r="Q4" s="76"/>
      <c r="R4" s="423" t="s">
        <v>69</v>
      </c>
      <c r="S4" s="380"/>
      <c r="T4" s="380"/>
      <c r="U4" s="380"/>
      <c r="V4" s="380"/>
      <c r="W4" s="380"/>
      <c r="X4" s="380"/>
      <c r="Y4" s="76"/>
      <c r="Z4" s="76"/>
      <c r="AA4" s="76"/>
      <c r="AB4" s="76"/>
      <c r="AC4" s="76"/>
      <c r="AD4" s="76"/>
    </row>
    <row r="5" spans="1:30" x14ac:dyDescent="0.3">
      <c r="A5" s="76"/>
      <c r="B5" s="952"/>
      <c r="C5" s="953"/>
      <c r="D5" s="953"/>
      <c r="E5" s="108" t="s">
        <v>8</v>
      </c>
      <c r="F5" s="109" t="s">
        <v>9</v>
      </c>
      <c r="G5" s="108" t="s">
        <v>8</v>
      </c>
      <c r="H5" s="109" t="s">
        <v>9</v>
      </c>
      <c r="I5" s="108" t="s">
        <v>8</v>
      </c>
      <c r="J5" s="109" t="s">
        <v>9</v>
      </c>
      <c r="K5" s="108" t="s">
        <v>8</v>
      </c>
      <c r="L5" s="109" t="s">
        <v>9</v>
      </c>
      <c r="M5" s="108" t="s">
        <v>8</v>
      </c>
      <c r="N5" s="109" t="s">
        <v>9</v>
      </c>
      <c r="O5" s="108" t="s">
        <v>8</v>
      </c>
      <c r="P5" s="259" t="s">
        <v>9</v>
      </c>
      <c r="Q5" s="76"/>
      <c r="R5" s="424" t="s">
        <v>69</v>
      </c>
      <c r="S5" s="380"/>
      <c r="T5" s="380"/>
      <c r="U5" s="380"/>
      <c r="V5" s="380"/>
      <c r="W5" s="380"/>
      <c r="X5" s="380"/>
      <c r="Y5" s="76"/>
      <c r="Z5" s="76"/>
      <c r="AA5" s="76"/>
      <c r="AB5" s="76"/>
      <c r="AC5" s="76"/>
      <c r="AD5" s="76"/>
    </row>
    <row r="6" spans="1:30" ht="14.15" x14ac:dyDescent="0.3">
      <c r="A6" s="110"/>
      <c r="B6" s="260"/>
      <c r="C6" s="111">
        <v>1</v>
      </c>
      <c r="D6" s="112" t="s">
        <v>10</v>
      </c>
      <c r="E6" s="113">
        <v>1</v>
      </c>
      <c r="F6" s="114"/>
      <c r="G6" s="115">
        <v>1</v>
      </c>
      <c r="H6" s="116">
        <f>F6</f>
        <v>0</v>
      </c>
      <c r="I6" s="113">
        <v>1</v>
      </c>
      <c r="J6" s="114">
        <f>F6</f>
        <v>0</v>
      </c>
      <c r="K6" s="115">
        <v>1</v>
      </c>
      <c r="L6" s="116">
        <f>F6</f>
        <v>0</v>
      </c>
      <c r="M6" s="117">
        <v>1</v>
      </c>
      <c r="N6" s="116">
        <f>F6</f>
        <v>0</v>
      </c>
      <c r="O6" s="115">
        <v>1</v>
      </c>
      <c r="P6" s="261">
        <f>F6</f>
        <v>0</v>
      </c>
      <c r="Q6" s="118"/>
      <c r="R6" s="425" t="s">
        <v>69</v>
      </c>
      <c r="S6" s="380"/>
      <c r="T6" s="380"/>
      <c r="U6" s="380"/>
      <c r="V6" s="380"/>
      <c r="W6" s="380"/>
      <c r="X6" s="380"/>
      <c r="Y6" s="76"/>
      <c r="Z6" s="76"/>
      <c r="AA6" s="76"/>
      <c r="AB6" s="76"/>
      <c r="AC6" s="76"/>
      <c r="AD6" s="110"/>
    </row>
    <row r="7" spans="1:30" ht="14.15" x14ac:dyDescent="0.3">
      <c r="A7" s="110"/>
      <c r="B7" s="262"/>
      <c r="C7" s="119">
        <v>2</v>
      </c>
      <c r="D7" s="120" t="s">
        <v>66</v>
      </c>
      <c r="E7" s="155"/>
      <c r="F7" s="122"/>
      <c r="G7" s="155"/>
      <c r="H7" s="123"/>
      <c r="I7" s="121"/>
      <c r="J7" s="122">
        <f t="shared" ref="J7:J17" si="0">SUM($J$6*I7)</f>
        <v>0</v>
      </c>
      <c r="K7" s="121"/>
      <c r="L7" s="123">
        <f>SUM($L$6*K7)</f>
        <v>0</v>
      </c>
      <c r="M7" s="121"/>
      <c r="N7" s="123">
        <f t="shared" ref="N7:N17" si="1">SUM($N$6*M7)</f>
        <v>0</v>
      </c>
      <c r="O7" s="121"/>
      <c r="P7" s="263">
        <f t="shared" ref="P7:P17" si="2">SUM($P$6*O7)</f>
        <v>0</v>
      </c>
      <c r="Q7" s="118"/>
      <c r="R7" s="425" t="s">
        <v>69</v>
      </c>
      <c r="S7" s="949"/>
      <c r="T7" s="949"/>
      <c r="U7" s="949"/>
      <c r="V7" s="949"/>
      <c r="W7" s="949"/>
      <c r="X7" s="949"/>
      <c r="Y7" s="110"/>
      <c r="Z7" s="110"/>
      <c r="AA7" s="110"/>
      <c r="AB7" s="110"/>
      <c r="AC7" s="110"/>
      <c r="AD7" s="110"/>
    </row>
    <row r="8" spans="1:30" ht="14.15" x14ac:dyDescent="0.3">
      <c r="A8" s="110"/>
      <c r="B8" s="262"/>
      <c r="C8" s="119">
        <v>3</v>
      </c>
      <c r="D8" s="120" t="s">
        <v>12</v>
      </c>
      <c r="E8" s="121"/>
      <c r="F8" s="122">
        <f>SUM($F$6*E8)</f>
        <v>0</v>
      </c>
      <c r="G8" s="121"/>
      <c r="H8" s="123">
        <f>SUM($H$6*G8)</f>
        <v>0</v>
      </c>
      <c r="I8" s="121"/>
      <c r="J8" s="122">
        <f t="shared" si="0"/>
        <v>0</v>
      </c>
      <c r="K8" s="121"/>
      <c r="L8" s="123">
        <f t="shared" ref="L8:L17" si="3">SUM($L$6*K8)</f>
        <v>0</v>
      </c>
      <c r="M8" s="121"/>
      <c r="N8" s="123">
        <f t="shared" si="1"/>
        <v>0</v>
      </c>
      <c r="O8" s="121"/>
      <c r="P8" s="263">
        <f t="shared" si="2"/>
        <v>0</v>
      </c>
      <c r="Q8" s="118"/>
      <c r="R8" s="425" t="s">
        <v>69</v>
      </c>
      <c r="S8" s="381"/>
      <c r="T8" s="381"/>
      <c r="U8" s="381"/>
      <c r="V8" s="381"/>
      <c r="W8" s="381"/>
      <c r="X8" s="381"/>
      <c r="Y8" s="110"/>
      <c r="Z8" s="110"/>
      <c r="AA8" s="110"/>
      <c r="AB8" s="110"/>
      <c r="AC8" s="110"/>
      <c r="AD8" s="110"/>
    </row>
    <row r="9" spans="1:30" ht="14.15" x14ac:dyDescent="0.3">
      <c r="A9" s="110"/>
      <c r="B9" s="262"/>
      <c r="C9" s="119">
        <v>4</v>
      </c>
      <c r="D9" s="120" t="s">
        <v>13</v>
      </c>
      <c r="E9" s="121"/>
      <c r="F9" s="122">
        <f t="shared" ref="F9:F17" si="4">SUM($F$6*E9)</f>
        <v>0</v>
      </c>
      <c r="G9" s="121"/>
      <c r="H9" s="123">
        <f t="shared" ref="H9:H17" si="5">SUM($H$6*G9)</f>
        <v>0</v>
      </c>
      <c r="I9" s="121"/>
      <c r="J9" s="122">
        <f t="shared" si="0"/>
        <v>0</v>
      </c>
      <c r="K9" s="121"/>
      <c r="L9" s="123">
        <f t="shared" si="3"/>
        <v>0</v>
      </c>
      <c r="M9" s="121"/>
      <c r="N9" s="123">
        <f t="shared" si="1"/>
        <v>0</v>
      </c>
      <c r="O9" s="121"/>
      <c r="P9" s="263">
        <f t="shared" si="2"/>
        <v>0</v>
      </c>
      <c r="Q9" s="118"/>
      <c r="R9" s="425" t="s">
        <v>69</v>
      </c>
      <c r="S9" s="949" t="s">
        <v>11</v>
      </c>
      <c r="T9" s="949"/>
      <c r="U9" s="949"/>
      <c r="V9" s="949"/>
      <c r="W9" s="949"/>
      <c r="X9" s="949"/>
      <c r="Y9" s="110"/>
      <c r="Z9" s="110"/>
      <c r="AA9" s="110"/>
      <c r="AB9" s="110"/>
      <c r="AC9" s="110"/>
      <c r="AD9" s="110"/>
    </row>
    <row r="10" spans="1:30" ht="14.15" x14ac:dyDescent="0.3">
      <c r="A10" s="110"/>
      <c r="B10" s="262"/>
      <c r="C10" s="119">
        <v>5</v>
      </c>
      <c r="D10" s="120" t="s">
        <v>15</v>
      </c>
      <c r="E10" s="121"/>
      <c r="F10" s="122">
        <f t="shared" si="4"/>
        <v>0</v>
      </c>
      <c r="G10" s="121"/>
      <c r="H10" s="123">
        <f t="shared" si="5"/>
        <v>0</v>
      </c>
      <c r="I10" s="121"/>
      <c r="J10" s="122">
        <f t="shared" si="0"/>
        <v>0</v>
      </c>
      <c r="K10" s="121"/>
      <c r="L10" s="123">
        <f t="shared" si="3"/>
        <v>0</v>
      </c>
      <c r="M10" s="121"/>
      <c r="N10" s="123">
        <f t="shared" si="1"/>
        <v>0</v>
      </c>
      <c r="O10" s="121"/>
      <c r="P10" s="263">
        <f t="shared" si="2"/>
        <v>0</v>
      </c>
      <c r="Q10" s="118"/>
      <c r="R10" s="425" t="s">
        <v>69</v>
      </c>
      <c r="S10" s="949" t="s">
        <v>14</v>
      </c>
      <c r="T10" s="949"/>
      <c r="U10" s="949"/>
      <c r="V10" s="949"/>
      <c r="W10" s="949"/>
      <c r="X10" s="949"/>
      <c r="Y10" s="110"/>
      <c r="Z10" s="110"/>
      <c r="AA10" s="110"/>
      <c r="AB10" s="110"/>
      <c r="AC10" s="110"/>
      <c r="AD10" s="110"/>
    </row>
    <row r="11" spans="1:30" ht="14.15" x14ac:dyDescent="0.3">
      <c r="A11" s="110"/>
      <c r="B11" s="262"/>
      <c r="C11" s="119">
        <v>6</v>
      </c>
      <c r="D11" s="124" t="s">
        <v>96</v>
      </c>
      <c r="E11" s="121"/>
      <c r="F11" s="122">
        <f t="shared" si="4"/>
        <v>0</v>
      </c>
      <c r="G11" s="121"/>
      <c r="H11" s="123">
        <f t="shared" si="5"/>
        <v>0</v>
      </c>
      <c r="I11" s="121"/>
      <c r="J11" s="122">
        <f t="shared" si="0"/>
        <v>0</v>
      </c>
      <c r="K11" s="121"/>
      <c r="L11" s="123">
        <f t="shared" si="3"/>
        <v>0</v>
      </c>
      <c r="M11" s="121"/>
      <c r="N11" s="123">
        <f t="shared" si="1"/>
        <v>0</v>
      </c>
      <c r="O11" s="121"/>
      <c r="P11" s="263">
        <f t="shared" si="2"/>
        <v>0</v>
      </c>
      <c r="Q11" s="118"/>
      <c r="R11" s="425" t="s">
        <v>69</v>
      </c>
      <c r="S11" s="382" t="s">
        <v>89</v>
      </c>
      <c r="T11" s="382"/>
      <c r="U11" s="383" t="s">
        <v>90</v>
      </c>
      <c r="V11" s="383" t="s">
        <v>90</v>
      </c>
      <c r="W11" s="383" t="s">
        <v>90</v>
      </c>
      <c r="X11" s="382"/>
      <c r="Y11" s="110"/>
      <c r="Z11" s="110"/>
      <c r="AA11" s="110"/>
      <c r="AB11" s="110"/>
      <c r="AC11" s="110"/>
      <c r="AD11" s="110"/>
    </row>
    <row r="12" spans="1:30" ht="14.15" x14ac:dyDescent="0.3">
      <c r="A12" s="110" t="s">
        <v>150</v>
      </c>
      <c r="B12" s="262"/>
      <c r="C12" s="119">
        <v>7</v>
      </c>
      <c r="D12" s="124" t="s">
        <v>97</v>
      </c>
      <c r="E12" s="121"/>
      <c r="F12" s="122">
        <f t="shared" si="4"/>
        <v>0</v>
      </c>
      <c r="G12" s="121"/>
      <c r="H12" s="123">
        <f t="shared" si="5"/>
        <v>0</v>
      </c>
      <c r="I12" s="121"/>
      <c r="J12" s="122">
        <f t="shared" si="0"/>
        <v>0</v>
      </c>
      <c r="K12" s="121"/>
      <c r="L12" s="123">
        <f t="shared" si="3"/>
        <v>0</v>
      </c>
      <c r="M12" s="121"/>
      <c r="N12" s="123">
        <f t="shared" si="1"/>
        <v>0</v>
      </c>
      <c r="O12" s="121"/>
      <c r="P12" s="263">
        <f t="shared" si="2"/>
        <v>0</v>
      </c>
      <c r="Q12" s="110"/>
      <c r="R12" s="425" t="s">
        <v>69</v>
      </c>
      <c r="S12" s="384"/>
      <c r="T12" s="384"/>
      <c r="U12" s="385">
        <f>SUM(E19+G19)</f>
        <v>1</v>
      </c>
      <c r="V12" s="385">
        <f>SUM(I19+K19)</f>
        <v>0</v>
      </c>
      <c r="W12" s="385">
        <f>SUM(M19+O19)</f>
        <v>1</v>
      </c>
      <c r="X12" s="384"/>
      <c r="Y12" s="110"/>
      <c r="Z12" s="110"/>
      <c r="AA12" s="110"/>
      <c r="AB12" s="110"/>
      <c r="AC12" s="110"/>
      <c r="AD12" s="110"/>
    </row>
    <row r="13" spans="1:30" ht="14.15" x14ac:dyDescent="0.3">
      <c r="A13" s="110"/>
      <c r="B13" s="262"/>
      <c r="C13" s="119">
        <v>8</v>
      </c>
      <c r="D13" s="124" t="s">
        <v>98</v>
      </c>
      <c r="E13" s="121"/>
      <c r="F13" s="122">
        <f t="shared" si="4"/>
        <v>0</v>
      </c>
      <c r="G13" s="121"/>
      <c r="H13" s="123">
        <f t="shared" si="5"/>
        <v>0</v>
      </c>
      <c r="I13" s="121"/>
      <c r="J13" s="122">
        <f t="shared" si="0"/>
        <v>0</v>
      </c>
      <c r="K13" s="121"/>
      <c r="L13" s="123">
        <f t="shared" si="3"/>
        <v>0</v>
      </c>
      <c r="M13" s="121"/>
      <c r="N13" s="123">
        <f t="shared" si="1"/>
        <v>0</v>
      </c>
      <c r="O13" s="121"/>
      <c r="P13" s="263">
        <f t="shared" si="2"/>
        <v>0</v>
      </c>
      <c r="Q13" s="110"/>
      <c r="R13" s="425" t="s">
        <v>69</v>
      </c>
      <c r="S13" s="384"/>
      <c r="T13" s="384"/>
      <c r="U13" s="384"/>
      <c r="V13" s="384"/>
      <c r="W13" s="384"/>
      <c r="X13" s="384"/>
      <c r="Y13" s="110"/>
      <c r="Z13" s="110"/>
      <c r="AA13" s="110"/>
      <c r="AB13" s="110"/>
      <c r="AC13" s="110"/>
      <c r="AD13" s="110"/>
    </row>
    <row r="14" spans="1:30" ht="14.15" x14ac:dyDescent="0.3">
      <c r="A14" s="77"/>
      <c r="B14" s="262"/>
      <c r="C14" s="119">
        <v>9</v>
      </c>
      <c r="D14" s="124" t="s">
        <v>174</v>
      </c>
      <c r="E14" s="121"/>
      <c r="F14" s="122">
        <f t="shared" si="4"/>
        <v>0</v>
      </c>
      <c r="G14" s="121"/>
      <c r="H14" s="123">
        <f t="shared" si="5"/>
        <v>0</v>
      </c>
      <c r="I14" s="121"/>
      <c r="J14" s="122">
        <f t="shared" si="0"/>
        <v>0</v>
      </c>
      <c r="K14" s="121"/>
      <c r="L14" s="123">
        <f t="shared" si="3"/>
        <v>0</v>
      </c>
      <c r="M14" s="121"/>
      <c r="N14" s="123">
        <f t="shared" si="1"/>
        <v>0</v>
      </c>
      <c r="O14" s="121"/>
      <c r="P14" s="263">
        <f t="shared" si="2"/>
        <v>0</v>
      </c>
      <c r="Q14" s="77"/>
      <c r="R14" s="425" t="s">
        <v>69</v>
      </c>
      <c r="S14" s="384"/>
      <c r="T14" s="384"/>
      <c r="U14" s="386"/>
      <c r="V14" s="384"/>
      <c r="W14" s="384"/>
      <c r="X14" s="384"/>
      <c r="Y14" s="110"/>
      <c r="Z14" s="110"/>
      <c r="AA14" s="110"/>
      <c r="AB14" s="110"/>
      <c r="AC14" s="110"/>
      <c r="AD14" s="77"/>
    </row>
    <row r="15" spans="1:30" ht="14.15" x14ac:dyDescent="0.3">
      <c r="A15" s="77"/>
      <c r="B15" s="262"/>
      <c r="C15" s="119">
        <v>10</v>
      </c>
      <c r="D15" s="124" t="s">
        <v>99</v>
      </c>
      <c r="E15" s="121"/>
      <c r="F15" s="122">
        <f t="shared" si="4"/>
        <v>0</v>
      </c>
      <c r="G15" s="121"/>
      <c r="H15" s="123">
        <f t="shared" si="5"/>
        <v>0</v>
      </c>
      <c r="I15" s="121"/>
      <c r="J15" s="122">
        <f t="shared" si="0"/>
        <v>0</v>
      </c>
      <c r="K15" s="121"/>
      <c r="L15" s="123">
        <f t="shared" si="3"/>
        <v>0</v>
      </c>
      <c r="M15" s="121"/>
      <c r="N15" s="123">
        <f t="shared" si="1"/>
        <v>0</v>
      </c>
      <c r="O15" s="121"/>
      <c r="P15" s="263">
        <f t="shared" si="2"/>
        <v>0</v>
      </c>
      <c r="Q15" s="77"/>
      <c r="R15" s="425" t="s">
        <v>69</v>
      </c>
      <c r="S15" s="384"/>
      <c r="T15" s="384"/>
      <c r="U15" s="386"/>
      <c r="V15" s="384"/>
      <c r="W15" s="384"/>
      <c r="X15" s="384"/>
      <c r="Y15" s="110"/>
      <c r="Z15" s="110"/>
      <c r="AA15" s="110"/>
      <c r="AB15" s="110"/>
      <c r="AC15" s="110"/>
      <c r="AD15" s="77"/>
    </row>
    <row r="16" spans="1:30" ht="14.15" x14ac:dyDescent="0.3">
      <c r="A16" s="110"/>
      <c r="B16" s="262"/>
      <c r="C16" s="119">
        <v>11</v>
      </c>
      <c r="D16" s="120" t="s">
        <v>91</v>
      </c>
      <c r="E16" s="121"/>
      <c r="F16" s="122">
        <f t="shared" si="4"/>
        <v>0</v>
      </c>
      <c r="G16" s="121"/>
      <c r="H16" s="123">
        <f t="shared" si="5"/>
        <v>0</v>
      </c>
      <c r="I16" s="121"/>
      <c r="J16" s="122">
        <f t="shared" si="0"/>
        <v>0</v>
      </c>
      <c r="K16" s="121"/>
      <c r="L16" s="123">
        <f t="shared" si="3"/>
        <v>0</v>
      </c>
      <c r="M16" s="121"/>
      <c r="N16" s="123">
        <f t="shared" si="1"/>
        <v>0</v>
      </c>
      <c r="O16" s="121"/>
      <c r="P16" s="263">
        <f t="shared" si="2"/>
        <v>0</v>
      </c>
      <c r="Q16" s="125"/>
      <c r="R16" s="425" t="s">
        <v>69</v>
      </c>
      <c r="S16" s="387"/>
      <c r="T16" s="387"/>
      <c r="U16" s="387"/>
      <c r="V16" s="387"/>
      <c r="W16" s="387"/>
      <c r="X16" s="387"/>
      <c r="Y16" s="77"/>
      <c r="Z16" s="77"/>
      <c r="AA16" s="77"/>
      <c r="AB16" s="77"/>
      <c r="AC16" s="77"/>
      <c r="AD16" s="125"/>
    </row>
    <row r="17" spans="1:30" ht="14.15" x14ac:dyDescent="0.3">
      <c r="A17" s="110"/>
      <c r="B17" s="262"/>
      <c r="C17" s="119">
        <v>12</v>
      </c>
      <c r="D17" s="120" t="s">
        <v>92</v>
      </c>
      <c r="E17" s="121"/>
      <c r="F17" s="122">
        <f t="shared" si="4"/>
        <v>0</v>
      </c>
      <c r="G17" s="121"/>
      <c r="H17" s="123">
        <f t="shared" si="5"/>
        <v>0</v>
      </c>
      <c r="I17" s="121"/>
      <c r="J17" s="122">
        <f t="shared" si="0"/>
        <v>0</v>
      </c>
      <c r="K17" s="121"/>
      <c r="L17" s="123">
        <f t="shared" si="3"/>
        <v>0</v>
      </c>
      <c r="M17" s="121"/>
      <c r="N17" s="123">
        <f t="shared" si="1"/>
        <v>0</v>
      </c>
      <c r="O17" s="121"/>
      <c r="P17" s="263">
        <f t="shared" si="2"/>
        <v>0</v>
      </c>
      <c r="Q17" s="126"/>
      <c r="R17" s="425" t="s">
        <v>69</v>
      </c>
      <c r="S17" s="384"/>
      <c r="T17" s="384"/>
      <c r="U17" s="384"/>
      <c r="V17" s="384"/>
      <c r="W17" s="388"/>
      <c r="X17" s="384"/>
      <c r="Y17" s="125"/>
      <c r="Z17" s="125"/>
      <c r="AA17" s="125"/>
      <c r="AB17" s="125"/>
      <c r="AC17" s="125"/>
      <c r="AD17" s="125"/>
    </row>
    <row r="18" spans="1:30" ht="14.15" x14ac:dyDescent="0.3">
      <c r="B18" s="262"/>
      <c r="C18" s="127"/>
      <c r="D18" s="128" t="s">
        <v>93</v>
      </c>
      <c r="E18" s="129">
        <f t="shared" ref="E18:P18" si="6">SUM(E6:E17)</f>
        <v>1</v>
      </c>
      <c r="F18" s="130">
        <f t="shared" si="6"/>
        <v>0</v>
      </c>
      <c r="G18" s="129">
        <f t="shared" si="6"/>
        <v>1</v>
      </c>
      <c r="H18" s="130">
        <f t="shared" si="6"/>
        <v>0</v>
      </c>
      <c r="I18" s="129">
        <f t="shared" si="6"/>
        <v>1</v>
      </c>
      <c r="J18" s="130">
        <f t="shared" si="6"/>
        <v>0</v>
      </c>
      <c r="K18" s="129">
        <f t="shared" si="6"/>
        <v>1</v>
      </c>
      <c r="L18" s="130">
        <f t="shared" si="6"/>
        <v>0</v>
      </c>
      <c r="M18" s="129">
        <f t="shared" si="6"/>
        <v>1</v>
      </c>
      <c r="N18" s="130">
        <f t="shared" si="6"/>
        <v>0</v>
      </c>
      <c r="O18" s="129">
        <f t="shared" si="6"/>
        <v>1</v>
      </c>
      <c r="P18" s="264">
        <f t="shared" si="6"/>
        <v>0</v>
      </c>
      <c r="Q18" s="110"/>
      <c r="R18" s="425" t="s">
        <v>69</v>
      </c>
      <c r="S18" s="384"/>
      <c r="T18" s="384"/>
      <c r="U18" s="384"/>
      <c r="V18" s="384"/>
      <c r="W18" s="384"/>
      <c r="X18" s="384"/>
      <c r="Y18" s="125"/>
      <c r="Z18" s="125"/>
      <c r="AA18" s="125"/>
      <c r="AB18" s="125"/>
      <c r="AC18" s="125"/>
    </row>
    <row r="19" spans="1:30" ht="23.25" customHeight="1" x14ac:dyDescent="0.3">
      <c r="B19" s="265"/>
      <c r="C19" s="970" t="s">
        <v>94</v>
      </c>
      <c r="D19" s="970"/>
      <c r="E19" s="131"/>
      <c r="F19" s="132"/>
      <c r="G19" s="131">
        <v>1</v>
      </c>
      <c r="H19" s="133"/>
      <c r="I19" s="131"/>
      <c r="J19" s="132"/>
      <c r="K19" s="131"/>
      <c r="L19" s="133"/>
      <c r="M19" s="131"/>
      <c r="N19" s="132"/>
      <c r="O19" s="131">
        <v>1</v>
      </c>
      <c r="P19" s="266"/>
      <c r="R19" s="426" t="s">
        <v>69</v>
      </c>
      <c r="S19" s="381"/>
      <c r="T19" s="381"/>
      <c r="U19" s="381"/>
      <c r="V19" s="381"/>
      <c r="W19" s="381"/>
      <c r="X19" s="381"/>
    </row>
    <row r="20" spans="1:30" ht="23.25" customHeight="1" x14ac:dyDescent="0.3">
      <c r="B20" s="971" t="s">
        <v>101</v>
      </c>
      <c r="C20" s="972"/>
      <c r="D20" s="972"/>
      <c r="E20" s="961" t="s">
        <v>100</v>
      </c>
      <c r="F20" s="962"/>
      <c r="G20" s="963">
        <f>IF(U12=0,"E19 + G19 ausfüllen",IF(U12&lt;100%,"Prozentanteil zu niedrig!",IF(U12&gt;100%,"Prozentanteil zu hoch!",(F18*E19)+(H18*G19))))</f>
        <v>0</v>
      </c>
      <c r="H20" s="964"/>
      <c r="I20" s="961" t="s">
        <v>100</v>
      </c>
      <c r="J20" s="962"/>
      <c r="K20" s="963" t="str">
        <f>IF(V12=0,"E19 + G19 ausfüllen",IF(V12&lt;100%,"Prozentanteil zu niedrig!",IF(V12&gt;100%,"Prozentanteil zu hoch!",(J18*I19)+(L18*K19))))</f>
        <v>E19 + G19 ausfüllen</v>
      </c>
      <c r="L20" s="964"/>
      <c r="M20" s="961" t="s">
        <v>100</v>
      </c>
      <c r="N20" s="962"/>
      <c r="O20" s="963">
        <f>IF(W12=0,"E19 + G19 ausfüllen",IF(W12&lt;100%,"Prozentanteil zu niedrig!",IF(W12&gt;100%,"Prozentanteil zu hoch!",(N18*M19)+(P18*O19))))</f>
        <v>0</v>
      </c>
      <c r="P20" s="969"/>
      <c r="R20" s="426" t="s">
        <v>69</v>
      </c>
      <c r="S20" s="381"/>
      <c r="T20" s="381"/>
      <c r="U20" s="381"/>
      <c r="V20" s="381"/>
      <c r="W20" s="381"/>
      <c r="X20" s="381"/>
    </row>
    <row r="21" spans="1:30" ht="23.25" customHeight="1" x14ac:dyDescent="0.3">
      <c r="A21" s="76"/>
      <c r="B21" s="971"/>
      <c r="C21" s="972"/>
      <c r="D21" s="973"/>
      <c r="E21" s="966" t="str">
        <f>IF(G19=100%,"",IF(E19&gt;0,"",$S$9))</f>
        <v/>
      </c>
      <c r="F21" s="967"/>
      <c r="G21" s="967"/>
      <c r="H21" s="978"/>
      <c r="I21" s="966" t="str">
        <f>IF(K19=100%,"",IF(I19&gt;0,"",$S$9))</f>
        <v>Tragen Sie die prozentualen Anteile der Sozialversicherungspflichtigen Mitarbeiter ein !!!!</v>
      </c>
      <c r="J21" s="967"/>
      <c r="K21" s="967"/>
      <c r="L21" s="978"/>
      <c r="M21" s="966" t="str">
        <f>IF(O19=100%,"",IF(M19&gt;0,"",$S$9))</f>
        <v/>
      </c>
      <c r="N21" s="967"/>
      <c r="O21" s="967"/>
      <c r="P21" s="968"/>
      <c r="Q21" s="76"/>
      <c r="R21" s="426" t="s">
        <v>69</v>
      </c>
      <c r="S21" s="381"/>
      <c r="T21" s="381"/>
      <c r="U21" s="381"/>
      <c r="V21" s="381"/>
      <c r="W21" s="381"/>
      <c r="X21" s="381"/>
      <c r="AB21" s="154" t="s">
        <v>150</v>
      </c>
      <c r="AD21" s="76"/>
    </row>
    <row r="22" spans="1:30" ht="23.25" customHeight="1" thickBot="1" x14ac:dyDescent="0.35">
      <c r="A22" s="76"/>
      <c r="B22" s="974"/>
      <c r="C22" s="975"/>
      <c r="D22" s="976"/>
      <c r="E22" s="958" t="str">
        <f>IF(E19=100%,"",IF(G19&gt;0,"",$S$10))</f>
        <v/>
      </c>
      <c r="F22" s="959"/>
      <c r="G22" s="959"/>
      <c r="H22" s="960"/>
      <c r="I22" s="958" t="str">
        <f>IF(I19=100%,"",IF(K19&gt;0,"",$S$10))</f>
        <v>Tragen Sie die prozentualen Anteile der Geringfügig beschäftigte Mitarbeiter ein !!!!</v>
      </c>
      <c r="J22" s="959"/>
      <c r="K22" s="959"/>
      <c r="L22" s="960"/>
      <c r="M22" s="958" t="str">
        <f>IF(M19=100%,"",IF(O19&gt;0,"",$S$10))</f>
        <v/>
      </c>
      <c r="N22" s="959"/>
      <c r="O22" s="959"/>
      <c r="P22" s="965"/>
      <c r="Q22" s="76"/>
      <c r="R22" s="426" t="s">
        <v>69</v>
      </c>
      <c r="S22" s="380"/>
      <c r="T22" s="380"/>
      <c r="U22" s="380"/>
      <c r="V22" s="380"/>
      <c r="W22" s="380"/>
      <c r="X22" s="380"/>
      <c r="Y22" s="76"/>
      <c r="Z22" s="76"/>
      <c r="AA22" s="76"/>
      <c r="AB22" s="76"/>
      <c r="AC22" s="76"/>
      <c r="AD22" s="76"/>
    </row>
    <row r="23" spans="1:30" ht="12.9" thickBot="1" x14ac:dyDescent="0.35">
      <c r="A23" s="110"/>
      <c r="D23" s="154" t="s">
        <v>150</v>
      </c>
      <c r="Q23" s="118"/>
      <c r="R23" s="424"/>
      <c r="S23" s="949"/>
      <c r="T23" s="949"/>
      <c r="U23" s="949"/>
      <c r="V23" s="949"/>
      <c r="W23" s="949"/>
      <c r="X23" s="949"/>
      <c r="Y23" s="110"/>
      <c r="Z23" s="110"/>
      <c r="AA23" s="110"/>
      <c r="AB23" s="110"/>
      <c r="AC23" s="110"/>
      <c r="AD23" s="110"/>
    </row>
    <row r="24" spans="1:30" ht="30" customHeight="1" x14ac:dyDescent="0.3">
      <c r="A24" s="110"/>
      <c r="B24" s="950" t="s">
        <v>493</v>
      </c>
      <c r="C24" s="951"/>
      <c r="D24" s="951"/>
      <c r="E24" s="954" t="s">
        <v>2</v>
      </c>
      <c r="F24" s="954"/>
      <c r="G24" s="954" t="s">
        <v>3</v>
      </c>
      <c r="H24" s="954"/>
      <c r="I24" s="957" t="s">
        <v>4</v>
      </c>
      <c r="J24" s="957"/>
      <c r="K24" s="957" t="s">
        <v>5</v>
      </c>
      <c r="L24" s="957"/>
      <c r="M24" s="955" t="s">
        <v>6</v>
      </c>
      <c r="N24" s="955"/>
      <c r="O24" s="955" t="s">
        <v>7</v>
      </c>
      <c r="P24" s="956"/>
      <c r="Q24" s="118"/>
      <c r="R24" s="423" t="s">
        <v>69</v>
      </c>
      <c r="S24" s="384"/>
      <c r="T24" s="384"/>
      <c r="U24" s="384"/>
      <c r="V24" s="384"/>
      <c r="W24" s="384"/>
      <c r="X24" s="384"/>
      <c r="Y24" s="110"/>
      <c r="Z24" s="110"/>
      <c r="AA24" s="110"/>
      <c r="AB24" s="110"/>
      <c r="AC24" s="110"/>
      <c r="AD24" s="110"/>
    </row>
    <row r="25" spans="1:30" x14ac:dyDescent="0.3">
      <c r="A25" s="110"/>
      <c r="B25" s="952"/>
      <c r="C25" s="953"/>
      <c r="D25" s="953"/>
      <c r="E25" s="108" t="s">
        <v>8</v>
      </c>
      <c r="F25" s="109" t="s">
        <v>9</v>
      </c>
      <c r="G25" s="108" t="s">
        <v>8</v>
      </c>
      <c r="H25" s="109" t="s">
        <v>9</v>
      </c>
      <c r="I25" s="108" t="s">
        <v>8</v>
      </c>
      <c r="J25" s="109" t="s">
        <v>9</v>
      </c>
      <c r="K25" s="108" t="s">
        <v>8</v>
      </c>
      <c r="L25" s="109" t="s">
        <v>9</v>
      </c>
      <c r="M25" s="108" t="s">
        <v>8</v>
      </c>
      <c r="N25" s="109" t="s">
        <v>9</v>
      </c>
      <c r="O25" s="108" t="s">
        <v>8</v>
      </c>
      <c r="P25" s="259" t="s">
        <v>9</v>
      </c>
      <c r="Q25" s="118"/>
      <c r="R25" s="424" t="s">
        <v>69</v>
      </c>
      <c r="S25" s="949"/>
      <c r="T25" s="949"/>
      <c r="U25" s="949"/>
      <c r="V25" s="949"/>
      <c r="W25" s="949"/>
      <c r="X25" s="949"/>
      <c r="Y25" s="110"/>
      <c r="Z25" s="110"/>
      <c r="AA25" s="110"/>
      <c r="AB25" s="110"/>
      <c r="AC25" s="110"/>
      <c r="AD25" s="110"/>
    </row>
    <row r="26" spans="1:30" ht="14.15" x14ac:dyDescent="0.3">
      <c r="A26" s="110"/>
      <c r="B26" s="260"/>
      <c r="C26" s="111">
        <v>1</v>
      </c>
      <c r="D26" s="112" t="s">
        <v>10</v>
      </c>
      <c r="E26" s="113">
        <v>1</v>
      </c>
      <c r="F26" s="114"/>
      <c r="G26" s="115">
        <v>1</v>
      </c>
      <c r="H26" s="116">
        <f>F26</f>
        <v>0</v>
      </c>
      <c r="I26" s="113">
        <v>1</v>
      </c>
      <c r="J26" s="114">
        <f>F26</f>
        <v>0</v>
      </c>
      <c r="K26" s="115">
        <v>1</v>
      </c>
      <c r="L26" s="116">
        <f>F26</f>
        <v>0</v>
      </c>
      <c r="M26" s="117">
        <v>1</v>
      </c>
      <c r="N26" s="116">
        <f>F26</f>
        <v>0</v>
      </c>
      <c r="O26" s="115">
        <v>1</v>
      </c>
      <c r="P26" s="261">
        <f>F26</f>
        <v>0</v>
      </c>
      <c r="Q26" s="118"/>
      <c r="R26" s="425" t="s">
        <v>69</v>
      </c>
      <c r="S26" s="380"/>
      <c r="T26" s="380"/>
      <c r="U26" s="380"/>
      <c r="V26" s="380"/>
      <c r="W26" s="380"/>
      <c r="X26" s="380"/>
      <c r="Y26" s="76"/>
      <c r="Z26" s="76"/>
      <c r="AA26" s="76"/>
      <c r="AB26" s="76"/>
      <c r="AC26" s="76"/>
      <c r="AD26" s="110"/>
    </row>
    <row r="27" spans="1:30" ht="14.15" x14ac:dyDescent="0.3">
      <c r="A27" s="110"/>
      <c r="B27" s="262"/>
      <c r="C27" s="119">
        <v>2</v>
      </c>
      <c r="D27" s="120" t="s">
        <v>66</v>
      </c>
      <c r="E27" s="155"/>
      <c r="F27" s="122"/>
      <c r="G27" s="155"/>
      <c r="H27" s="123"/>
      <c r="I27" s="121"/>
      <c r="J27" s="122">
        <f>SUM($J$26*I27)</f>
        <v>0</v>
      </c>
      <c r="K27" s="121"/>
      <c r="L27" s="123">
        <f>SUM($L$26*K27)</f>
        <v>0</v>
      </c>
      <c r="M27" s="121"/>
      <c r="N27" s="123">
        <f>SUM($N$26*M27)</f>
        <v>0</v>
      </c>
      <c r="O27" s="121"/>
      <c r="P27" s="263">
        <f>SUM($P$26*O27)</f>
        <v>0</v>
      </c>
      <c r="Q27" s="118"/>
      <c r="R27" s="425" t="s">
        <v>69</v>
      </c>
      <c r="S27" s="949"/>
      <c r="T27" s="949"/>
      <c r="U27" s="949"/>
      <c r="V27" s="949"/>
      <c r="W27" s="949"/>
      <c r="X27" s="949"/>
      <c r="Y27" s="110"/>
      <c r="Z27" s="110"/>
      <c r="AA27" s="110"/>
      <c r="AB27" s="110"/>
      <c r="AC27" s="110"/>
      <c r="AD27" s="110"/>
    </row>
    <row r="28" spans="1:30" ht="14.15" x14ac:dyDescent="0.3">
      <c r="A28" s="110"/>
      <c r="B28" s="262"/>
      <c r="C28" s="119">
        <v>3</v>
      </c>
      <c r="D28" s="120" t="s">
        <v>12</v>
      </c>
      <c r="E28" s="121"/>
      <c r="F28" s="122">
        <f>SUM($F$26*E28)</f>
        <v>0</v>
      </c>
      <c r="G28" s="121"/>
      <c r="H28" s="123">
        <f>SUM($H$26*G28)</f>
        <v>0</v>
      </c>
      <c r="I28" s="121"/>
      <c r="J28" s="122">
        <f t="shared" ref="J28:J37" si="7">SUM($J$26*I28)</f>
        <v>0</v>
      </c>
      <c r="K28" s="121"/>
      <c r="L28" s="123">
        <f t="shared" ref="L28:L37" si="8">SUM($L$26*K28)</f>
        <v>0</v>
      </c>
      <c r="M28" s="121"/>
      <c r="N28" s="123">
        <f t="shared" ref="N28:N37" si="9">SUM($N$26*M28)</f>
        <v>0</v>
      </c>
      <c r="O28" s="121"/>
      <c r="P28" s="263">
        <f t="shared" ref="P28:P37" si="10">SUM($P$26*O28)</f>
        <v>0</v>
      </c>
      <c r="Q28" s="118"/>
      <c r="R28" s="425" t="s">
        <v>69</v>
      </c>
      <c r="S28" s="381"/>
      <c r="T28" s="381"/>
      <c r="U28" s="381"/>
      <c r="V28" s="381"/>
      <c r="W28" s="381"/>
      <c r="X28" s="381"/>
      <c r="Y28" s="110"/>
      <c r="Z28" s="110"/>
      <c r="AA28" s="110"/>
      <c r="AB28" s="110"/>
      <c r="AC28" s="110"/>
      <c r="AD28" s="110"/>
    </row>
    <row r="29" spans="1:30" ht="14.15" x14ac:dyDescent="0.3">
      <c r="A29" s="110"/>
      <c r="B29" s="262"/>
      <c r="C29" s="119">
        <v>4</v>
      </c>
      <c r="D29" s="120" t="s">
        <v>13</v>
      </c>
      <c r="E29" s="121"/>
      <c r="F29" s="122">
        <f t="shared" ref="F29:F37" si="11">SUM($F$26*E29)</f>
        <v>0</v>
      </c>
      <c r="G29" s="121"/>
      <c r="H29" s="123">
        <f t="shared" ref="H29:H37" si="12">SUM($H$26*G29)</f>
        <v>0</v>
      </c>
      <c r="I29" s="121"/>
      <c r="J29" s="122">
        <f t="shared" si="7"/>
        <v>0</v>
      </c>
      <c r="K29" s="121"/>
      <c r="L29" s="123">
        <f t="shared" si="8"/>
        <v>0</v>
      </c>
      <c r="M29" s="121"/>
      <c r="N29" s="123">
        <f t="shared" si="9"/>
        <v>0</v>
      </c>
      <c r="O29" s="121"/>
      <c r="P29" s="263">
        <f t="shared" si="10"/>
        <v>0</v>
      </c>
      <c r="Q29" s="118"/>
      <c r="R29" s="425" t="s">
        <v>69</v>
      </c>
      <c r="S29" s="949" t="s">
        <v>11</v>
      </c>
      <c r="T29" s="949"/>
      <c r="U29" s="949"/>
      <c r="V29" s="949"/>
      <c r="W29" s="949"/>
      <c r="X29" s="949"/>
      <c r="Y29" s="110"/>
      <c r="Z29" s="110"/>
      <c r="AA29" s="110"/>
      <c r="AB29" s="110"/>
      <c r="AC29" s="110"/>
      <c r="AD29" s="110"/>
    </row>
    <row r="30" spans="1:30" ht="14.15" x14ac:dyDescent="0.3">
      <c r="A30" s="110"/>
      <c r="B30" s="262"/>
      <c r="C30" s="119">
        <v>5</v>
      </c>
      <c r="D30" s="120" t="s">
        <v>15</v>
      </c>
      <c r="E30" s="121"/>
      <c r="F30" s="122">
        <f t="shared" si="11"/>
        <v>0</v>
      </c>
      <c r="G30" s="121"/>
      <c r="H30" s="123">
        <f t="shared" si="12"/>
        <v>0</v>
      </c>
      <c r="I30" s="121"/>
      <c r="J30" s="122">
        <f t="shared" si="7"/>
        <v>0</v>
      </c>
      <c r="K30" s="121"/>
      <c r="L30" s="123">
        <f t="shared" si="8"/>
        <v>0</v>
      </c>
      <c r="M30" s="121"/>
      <c r="N30" s="123">
        <f t="shared" si="9"/>
        <v>0</v>
      </c>
      <c r="O30" s="121"/>
      <c r="P30" s="263">
        <f t="shared" si="10"/>
        <v>0</v>
      </c>
      <c r="Q30" s="118"/>
      <c r="R30" s="425" t="s">
        <v>69</v>
      </c>
      <c r="S30" s="949" t="s">
        <v>14</v>
      </c>
      <c r="T30" s="949"/>
      <c r="U30" s="949"/>
      <c r="V30" s="949"/>
      <c r="W30" s="949"/>
      <c r="X30" s="949"/>
      <c r="Y30" s="110"/>
      <c r="Z30" s="110"/>
      <c r="AA30" s="110"/>
      <c r="AB30" s="110"/>
      <c r="AC30" s="110"/>
      <c r="AD30" s="110"/>
    </row>
    <row r="31" spans="1:30" ht="14.15" x14ac:dyDescent="0.3">
      <c r="A31" s="110"/>
      <c r="B31" s="262"/>
      <c r="C31" s="119">
        <v>6</v>
      </c>
      <c r="D31" s="124" t="s">
        <v>96</v>
      </c>
      <c r="E31" s="121"/>
      <c r="F31" s="122">
        <f t="shared" si="11"/>
        <v>0</v>
      </c>
      <c r="G31" s="121"/>
      <c r="H31" s="123">
        <f t="shared" si="12"/>
        <v>0</v>
      </c>
      <c r="I31" s="121"/>
      <c r="J31" s="122">
        <f t="shared" si="7"/>
        <v>0</v>
      </c>
      <c r="K31" s="121"/>
      <c r="L31" s="123">
        <f t="shared" si="8"/>
        <v>0</v>
      </c>
      <c r="M31" s="121"/>
      <c r="N31" s="123">
        <f t="shared" si="9"/>
        <v>0</v>
      </c>
      <c r="O31" s="121"/>
      <c r="P31" s="263">
        <f t="shared" si="10"/>
        <v>0</v>
      </c>
      <c r="Q31" s="118"/>
      <c r="R31" s="425" t="s">
        <v>69</v>
      </c>
      <c r="S31" s="382" t="s">
        <v>89</v>
      </c>
      <c r="T31" s="382"/>
      <c r="U31" s="383" t="s">
        <v>90</v>
      </c>
      <c r="V31" s="383" t="s">
        <v>90</v>
      </c>
      <c r="W31" s="383" t="s">
        <v>90</v>
      </c>
      <c r="X31" s="382"/>
      <c r="Y31" s="110"/>
      <c r="Z31" s="110"/>
      <c r="AA31" s="110"/>
      <c r="AB31" s="110"/>
      <c r="AC31" s="110"/>
      <c r="AD31" s="110"/>
    </row>
    <row r="32" spans="1:30" ht="14.15" x14ac:dyDescent="0.3">
      <c r="A32" s="110" t="s">
        <v>150</v>
      </c>
      <c r="B32" s="262"/>
      <c r="C32" s="119">
        <v>7</v>
      </c>
      <c r="D32" s="124" t="s">
        <v>97</v>
      </c>
      <c r="E32" s="121"/>
      <c r="F32" s="122">
        <f t="shared" si="11"/>
        <v>0</v>
      </c>
      <c r="G32" s="121"/>
      <c r="H32" s="123">
        <f t="shared" si="12"/>
        <v>0</v>
      </c>
      <c r="I32" s="121"/>
      <c r="J32" s="122">
        <f t="shared" si="7"/>
        <v>0</v>
      </c>
      <c r="K32" s="121"/>
      <c r="L32" s="123">
        <f t="shared" si="8"/>
        <v>0</v>
      </c>
      <c r="M32" s="121"/>
      <c r="N32" s="123">
        <f t="shared" si="9"/>
        <v>0</v>
      </c>
      <c r="O32" s="121"/>
      <c r="P32" s="263">
        <f t="shared" si="10"/>
        <v>0</v>
      </c>
      <c r="Q32" s="110"/>
      <c r="R32" s="425" t="s">
        <v>69</v>
      </c>
      <c r="S32" s="384"/>
      <c r="T32" s="384"/>
      <c r="U32" s="385">
        <f>SUM(E39+G39)</f>
        <v>0</v>
      </c>
      <c r="V32" s="385">
        <f>SUM(I39+K39)</f>
        <v>0</v>
      </c>
      <c r="W32" s="385">
        <f>SUM(M39+O39)</f>
        <v>0</v>
      </c>
      <c r="X32" s="384"/>
      <c r="Y32" s="110"/>
      <c r="Z32" s="110"/>
      <c r="AA32" s="110"/>
      <c r="AB32" s="110"/>
      <c r="AC32" s="110"/>
      <c r="AD32" s="110"/>
    </row>
    <row r="33" spans="1:30" ht="14.15" x14ac:dyDescent="0.3">
      <c r="A33" s="110"/>
      <c r="B33" s="262"/>
      <c r="C33" s="119">
        <v>8</v>
      </c>
      <c r="D33" s="124" t="s">
        <v>98</v>
      </c>
      <c r="E33" s="121"/>
      <c r="F33" s="122">
        <f t="shared" si="11"/>
        <v>0</v>
      </c>
      <c r="G33" s="121"/>
      <c r="H33" s="123">
        <f t="shared" si="12"/>
        <v>0</v>
      </c>
      <c r="I33" s="121"/>
      <c r="J33" s="122">
        <f t="shared" si="7"/>
        <v>0</v>
      </c>
      <c r="K33" s="121"/>
      <c r="L33" s="123">
        <f t="shared" si="8"/>
        <v>0</v>
      </c>
      <c r="M33" s="121"/>
      <c r="N33" s="123">
        <f t="shared" si="9"/>
        <v>0</v>
      </c>
      <c r="O33" s="121"/>
      <c r="P33" s="263">
        <f t="shared" si="10"/>
        <v>0</v>
      </c>
      <c r="Q33" s="110"/>
      <c r="R33" s="425" t="s">
        <v>69</v>
      </c>
      <c r="S33" s="384"/>
      <c r="T33" s="384"/>
      <c r="U33" s="384"/>
      <c r="V33" s="384"/>
      <c r="W33" s="384"/>
      <c r="X33" s="384"/>
      <c r="Y33" s="110"/>
      <c r="Z33" s="110"/>
      <c r="AA33" s="110"/>
      <c r="AB33" s="110"/>
      <c r="AC33" s="110"/>
      <c r="AD33" s="110"/>
    </row>
    <row r="34" spans="1:30" ht="14.15" x14ac:dyDescent="0.3">
      <c r="A34" s="77"/>
      <c r="B34" s="262"/>
      <c r="C34" s="119">
        <v>9</v>
      </c>
      <c r="D34" s="124" t="s">
        <v>174</v>
      </c>
      <c r="E34" s="121"/>
      <c r="F34" s="122">
        <f t="shared" si="11"/>
        <v>0</v>
      </c>
      <c r="G34" s="121"/>
      <c r="H34" s="123">
        <f t="shared" si="12"/>
        <v>0</v>
      </c>
      <c r="I34" s="121"/>
      <c r="J34" s="122">
        <f t="shared" si="7"/>
        <v>0</v>
      </c>
      <c r="K34" s="121"/>
      <c r="L34" s="123">
        <f t="shared" si="8"/>
        <v>0</v>
      </c>
      <c r="M34" s="121"/>
      <c r="N34" s="123">
        <f t="shared" si="9"/>
        <v>0</v>
      </c>
      <c r="O34" s="121"/>
      <c r="P34" s="263">
        <f t="shared" si="10"/>
        <v>0</v>
      </c>
      <c r="Q34" s="77"/>
      <c r="R34" s="425" t="s">
        <v>69</v>
      </c>
      <c r="S34" s="384"/>
      <c r="T34" s="384"/>
      <c r="U34" s="386"/>
      <c r="V34" s="384"/>
      <c r="W34" s="384"/>
      <c r="X34" s="384"/>
      <c r="Y34" s="110"/>
      <c r="Z34" s="110"/>
      <c r="AA34" s="110"/>
      <c r="AB34" s="110"/>
      <c r="AC34" s="110"/>
      <c r="AD34" s="77"/>
    </row>
    <row r="35" spans="1:30" ht="14.15" x14ac:dyDescent="0.3">
      <c r="A35" s="77"/>
      <c r="B35" s="262"/>
      <c r="C35" s="119">
        <v>10</v>
      </c>
      <c r="D35" s="124" t="s">
        <v>99</v>
      </c>
      <c r="E35" s="121"/>
      <c r="F35" s="122">
        <f t="shared" si="11"/>
        <v>0</v>
      </c>
      <c r="G35" s="121"/>
      <c r="H35" s="123">
        <f t="shared" si="12"/>
        <v>0</v>
      </c>
      <c r="I35" s="121"/>
      <c r="J35" s="122">
        <f t="shared" si="7"/>
        <v>0</v>
      </c>
      <c r="K35" s="121"/>
      <c r="L35" s="123">
        <f t="shared" si="8"/>
        <v>0</v>
      </c>
      <c r="M35" s="121"/>
      <c r="N35" s="123">
        <f t="shared" si="9"/>
        <v>0</v>
      </c>
      <c r="O35" s="121"/>
      <c r="P35" s="263">
        <f t="shared" si="10"/>
        <v>0</v>
      </c>
      <c r="Q35" s="77"/>
      <c r="R35" s="425" t="s">
        <v>69</v>
      </c>
      <c r="S35" s="384"/>
      <c r="T35" s="384"/>
      <c r="U35" s="386"/>
      <c r="V35" s="384"/>
      <c r="W35" s="384"/>
      <c r="X35" s="384"/>
      <c r="Y35" s="110"/>
      <c r="Z35" s="110"/>
      <c r="AA35" s="110"/>
      <c r="AB35" s="110"/>
      <c r="AC35" s="110"/>
      <c r="AD35" s="77"/>
    </row>
    <row r="36" spans="1:30" ht="14.15" x14ac:dyDescent="0.3">
      <c r="A36" s="110"/>
      <c r="B36" s="262"/>
      <c r="C36" s="119">
        <v>11</v>
      </c>
      <c r="D36" s="120" t="s">
        <v>91</v>
      </c>
      <c r="E36" s="121"/>
      <c r="F36" s="122">
        <f t="shared" si="11"/>
        <v>0</v>
      </c>
      <c r="G36" s="121"/>
      <c r="H36" s="123">
        <f t="shared" si="12"/>
        <v>0</v>
      </c>
      <c r="I36" s="121"/>
      <c r="J36" s="122">
        <f t="shared" si="7"/>
        <v>0</v>
      </c>
      <c r="K36" s="121"/>
      <c r="L36" s="123">
        <f t="shared" si="8"/>
        <v>0</v>
      </c>
      <c r="M36" s="121"/>
      <c r="N36" s="123">
        <f t="shared" si="9"/>
        <v>0</v>
      </c>
      <c r="O36" s="121"/>
      <c r="P36" s="263">
        <f t="shared" si="10"/>
        <v>0</v>
      </c>
      <c r="Q36" s="125"/>
      <c r="R36" s="425" t="s">
        <v>69</v>
      </c>
      <c r="S36" s="387"/>
      <c r="T36" s="387"/>
      <c r="U36" s="387"/>
      <c r="V36" s="387"/>
      <c r="W36" s="387"/>
      <c r="X36" s="387"/>
      <c r="Y36" s="77"/>
      <c r="Z36" s="77"/>
      <c r="AA36" s="77"/>
      <c r="AB36" s="77"/>
      <c r="AC36" s="77"/>
      <c r="AD36" s="125"/>
    </row>
    <row r="37" spans="1:30" ht="14.15" x14ac:dyDescent="0.3">
      <c r="A37" s="110"/>
      <c r="B37" s="262"/>
      <c r="C37" s="119">
        <v>12</v>
      </c>
      <c r="D37" s="120" t="s">
        <v>92</v>
      </c>
      <c r="E37" s="121"/>
      <c r="F37" s="122">
        <f t="shared" si="11"/>
        <v>0</v>
      </c>
      <c r="G37" s="121"/>
      <c r="H37" s="123">
        <f t="shared" si="12"/>
        <v>0</v>
      </c>
      <c r="I37" s="121"/>
      <c r="J37" s="122">
        <f t="shared" si="7"/>
        <v>0</v>
      </c>
      <c r="K37" s="121"/>
      <c r="L37" s="123">
        <f t="shared" si="8"/>
        <v>0</v>
      </c>
      <c r="M37" s="121"/>
      <c r="N37" s="123">
        <f t="shared" si="9"/>
        <v>0</v>
      </c>
      <c r="O37" s="121"/>
      <c r="P37" s="263">
        <f t="shared" si="10"/>
        <v>0</v>
      </c>
      <c r="Q37" s="126"/>
      <c r="R37" s="425" t="s">
        <v>69</v>
      </c>
      <c r="S37" s="384"/>
      <c r="T37" s="384"/>
      <c r="U37" s="384"/>
      <c r="V37" s="384"/>
      <c r="W37" s="388"/>
      <c r="X37" s="384"/>
      <c r="Y37" s="125"/>
      <c r="Z37" s="125"/>
      <c r="AA37" s="125"/>
      <c r="AB37" s="125"/>
      <c r="AC37" s="125"/>
      <c r="AD37" s="125"/>
    </row>
    <row r="38" spans="1:30" ht="14.15" x14ac:dyDescent="0.3">
      <c r="B38" s="262"/>
      <c r="C38" s="127"/>
      <c r="D38" s="128" t="s">
        <v>93</v>
      </c>
      <c r="E38" s="129">
        <f t="shared" ref="E38:P38" si="13">SUM(E26:E37)</f>
        <v>1</v>
      </c>
      <c r="F38" s="130">
        <f t="shared" si="13"/>
        <v>0</v>
      </c>
      <c r="G38" s="129">
        <f t="shared" si="13"/>
        <v>1</v>
      </c>
      <c r="H38" s="130">
        <f t="shared" si="13"/>
        <v>0</v>
      </c>
      <c r="I38" s="129">
        <f t="shared" si="13"/>
        <v>1</v>
      </c>
      <c r="J38" s="130">
        <f t="shared" si="13"/>
        <v>0</v>
      </c>
      <c r="K38" s="129">
        <f t="shared" si="13"/>
        <v>1</v>
      </c>
      <c r="L38" s="130">
        <f t="shared" si="13"/>
        <v>0</v>
      </c>
      <c r="M38" s="129">
        <f t="shared" si="13"/>
        <v>1</v>
      </c>
      <c r="N38" s="130">
        <f t="shared" si="13"/>
        <v>0</v>
      </c>
      <c r="O38" s="129">
        <f t="shared" si="13"/>
        <v>1</v>
      </c>
      <c r="P38" s="264">
        <f t="shared" si="13"/>
        <v>0</v>
      </c>
      <c r="Q38" s="110"/>
      <c r="R38" s="425" t="s">
        <v>69</v>
      </c>
      <c r="S38" s="384"/>
      <c r="T38" s="384"/>
      <c r="U38" s="384"/>
      <c r="V38" s="384"/>
      <c r="W38" s="384"/>
      <c r="X38" s="384"/>
      <c r="Y38" s="125"/>
      <c r="Z38" s="125"/>
      <c r="AA38" s="125"/>
      <c r="AB38" s="125"/>
      <c r="AC38" s="125"/>
    </row>
    <row r="39" spans="1:30" ht="23.25" customHeight="1" x14ac:dyDescent="0.3">
      <c r="B39" s="265"/>
      <c r="C39" s="970" t="s">
        <v>94</v>
      </c>
      <c r="D39" s="970"/>
      <c r="E39" s="131"/>
      <c r="F39" s="132"/>
      <c r="G39" s="131"/>
      <c r="H39" s="133"/>
      <c r="I39" s="131"/>
      <c r="J39" s="132"/>
      <c r="K39" s="131"/>
      <c r="L39" s="133"/>
      <c r="M39" s="131"/>
      <c r="N39" s="132"/>
      <c r="O39" s="131"/>
      <c r="P39" s="266"/>
      <c r="R39" s="426" t="s">
        <v>69</v>
      </c>
      <c r="S39" s="381"/>
      <c r="T39" s="381"/>
      <c r="U39" s="381"/>
      <c r="V39" s="381"/>
      <c r="W39" s="381"/>
      <c r="X39" s="381"/>
    </row>
    <row r="40" spans="1:30" ht="23.25" customHeight="1" x14ac:dyDescent="0.3">
      <c r="B40" s="971" t="s">
        <v>101</v>
      </c>
      <c r="C40" s="972"/>
      <c r="D40" s="972"/>
      <c r="E40" s="961" t="s">
        <v>100</v>
      </c>
      <c r="F40" s="962"/>
      <c r="G40" s="963" t="str">
        <f>IF(U32=0,"E59 + G59 ausfüllen",IF(U32&lt;100%,"Prozentanteil zu niedrig!",IF(U32&gt;100%,"Prozentanteil zu hoch!",(F38*E39)+(H38*G39))))</f>
        <v>E59 + G59 ausfüllen</v>
      </c>
      <c r="H40" s="964"/>
      <c r="I40" s="961" t="s">
        <v>100</v>
      </c>
      <c r="J40" s="962"/>
      <c r="K40" s="963" t="str">
        <f>IF(V32=0,"E59 + G59 ausfüllen",IF(V32&lt;100%,"Prozentanteil zu niedrig!",IF(V32&gt;100%,"Prozentanteil zu hoch!",(J38*I39)+(L38*K39))))</f>
        <v>E59 + G59 ausfüllen</v>
      </c>
      <c r="L40" s="964"/>
      <c r="M40" s="961" t="s">
        <v>100</v>
      </c>
      <c r="N40" s="962"/>
      <c r="O40" s="963" t="str">
        <f>IF(W32=0,"E59 + G59 ausfüllen",IF(W32&lt;100%,"Prozentanteil zu niedrig!",IF(W32&gt;100%,"Prozentanteil zu hoch!",(N38*M39)+(P38*O39))))</f>
        <v>E59 + G59 ausfüllen</v>
      </c>
      <c r="P40" s="969"/>
      <c r="R40" s="426" t="s">
        <v>69</v>
      </c>
      <c r="S40" s="381"/>
      <c r="T40" s="381"/>
      <c r="U40" s="381"/>
      <c r="V40" s="381"/>
      <c r="W40" s="381"/>
      <c r="X40" s="381"/>
    </row>
    <row r="41" spans="1:30" ht="23.25" customHeight="1" x14ac:dyDescent="0.3">
      <c r="A41" s="76"/>
      <c r="B41" s="971"/>
      <c r="C41" s="972"/>
      <c r="D41" s="973"/>
      <c r="E41" s="966" t="str">
        <f>IF(G39=100%,"",IF(E39&gt;0,"",$S$29))</f>
        <v>Tragen Sie die prozentualen Anteile der Sozialversicherungspflichtigen Mitarbeiter ein !!!!</v>
      </c>
      <c r="F41" s="967"/>
      <c r="G41" s="967"/>
      <c r="H41" s="978"/>
      <c r="I41" s="966" t="str">
        <f>IF(K39=100%,"",IF(I39&gt;0,"",$S$29))</f>
        <v>Tragen Sie die prozentualen Anteile der Sozialversicherungspflichtigen Mitarbeiter ein !!!!</v>
      </c>
      <c r="J41" s="967"/>
      <c r="K41" s="967"/>
      <c r="L41" s="978"/>
      <c r="M41" s="966" t="str">
        <f>IF(O39=100%,"",IF(M39&gt;0,"",$S$29))</f>
        <v>Tragen Sie die prozentualen Anteile der Sozialversicherungspflichtigen Mitarbeiter ein !!!!</v>
      </c>
      <c r="N41" s="967"/>
      <c r="O41" s="967"/>
      <c r="P41" s="968"/>
      <c r="Q41" s="76"/>
      <c r="R41" s="426" t="s">
        <v>69</v>
      </c>
      <c r="S41" s="381"/>
      <c r="T41" s="381"/>
      <c r="U41" s="381"/>
      <c r="V41" s="381"/>
      <c r="W41" s="381"/>
      <c r="X41" s="381"/>
      <c r="AD41" s="76"/>
    </row>
    <row r="42" spans="1:30" ht="23.25" customHeight="1" thickBot="1" x14ac:dyDescent="0.35">
      <c r="A42" s="76"/>
      <c r="B42" s="974"/>
      <c r="C42" s="975"/>
      <c r="D42" s="976"/>
      <c r="E42" s="958" t="str">
        <f>IF(E39=100%,"",IF(G39&gt;0,"",$S$30))</f>
        <v>Tragen Sie die prozentualen Anteile der Geringfügig beschäftigte Mitarbeiter ein !!!!</v>
      </c>
      <c r="F42" s="959"/>
      <c r="G42" s="959"/>
      <c r="H42" s="960"/>
      <c r="I42" s="958" t="str">
        <f>IF(I39=100%,"",IF(K39&gt;0,"",$S$30))</f>
        <v>Tragen Sie die prozentualen Anteile der Geringfügig beschäftigte Mitarbeiter ein !!!!</v>
      </c>
      <c r="J42" s="959"/>
      <c r="K42" s="959"/>
      <c r="L42" s="960"/>
      <c r="M42" s="958" t="str">
        <f>IF(M39=100%,"",IF(O39&gt;0,"",$S$30))</f>
        <v>Tragen Sie die prozentualen Anteile der Geringfügig beschäftigte Mitarbeiter ein !!!!</v>
      </c>
      <c r="N42" s="959"/>
      <c r="O42" s="959"/>
      <c r="P42" s="965"/>
      <c r="Q42" s="76"/>
      <c r="R42" s="426" t="s">
        <v>69</v>
      </c>
      <c r="S42" s="380"/>
      <c r="T42" s="380"/>
      <c r="U42" s="380"/>
      <c r="V42" s="380"/>
      <c r="W42" s="380"/>
      <c r="X42" s="380"/>
      <c r="Y42" s="76"/>
      <c r="Z42" s="76"/>
      <c r="AA42" s="76"/>
      <c r="AB42" s="76"/>
      <c r="AC42" s="76"/>
      <c r="AD42" s="76"/>
    </row>
    <row r="43" spans="1:30" ht="12.9" thickBot="1" x14ac:dyDescent="0.35">
      <c r="A43" s="110"/>
      <c r="Q43" s="118"/>
      <c r="R43" s="424"/>
      <c r="S43" s="949"/>
      <c r="T43" s="949"/>
      <c r="U43" s="949"/>
      <c r="V43" s="949"/>
      <c r="W43" s="949"/>
      <c r="X43" s="949"/>
      <c r="Y43" s="110"/>
      <c r="Z43" s="110"/>
      <c r="AA43" s="110"/>
      <c r="AB43" s="110"/>
      <c r="AC43" s="110"/>
      <c r="AD43" s="110"/>
    </row>
    <row r="44" spans="1:30" ht="30" customHeight="1" x14ac:dyDescent="0.3">
      <c r="A44" s="110"/>
      <c r="B44" s="950" t="s">
        <v>222</v>
      </c>
      <c r="C44" s="951"/>
      <c r="D44" s="951"/>
      <c r="E44" s="954" t="s">
        <v>2</v>
      </c>
      <c r="F44" s="954"/>
      <c r="G44" s="954" t="s">
        <v>3</v>
      </c>
      <c r="H44" s="954"/>
      <c r="I44" s="957" t="s">
        <v>4</v>
      </c>
      <c r="J44" s="957"/>
      <c r="K44" s="957" t="s">
        <v>5</v>
      </c>
      <c r="L44" s="957"/>
      <c r="M44" s="955" t="s">
        <v>6</v>
      </c>
      <c r="N44" s="955"/>
      <c r="O44" s="955" t="s">
        <v>7</v>
      </c>
      <c r="P44" s="956"/>
      <c r="Q44" s="118"/>
      <c r="R44" s="423" t="s">
        <v>69</v>
      </c>
      <c r="S44" s="384"/>
      <c r="T44" s="384"/>
      <c r="U44" s="384"/>
      <c r="V44" s="384"/>
      <c r="W44" s="384"/>
      <c r="X44" s="384"/>
      <c r="Y44" s="110"/>
      <c r="Z44" s="110"/>
      <c r="AA44" s="110"/>
      <c r="AB44" s="110"/>
      <c r="AC44" s="110"/>
      <c r="AD44" s="110"/>
    </row>
    <row r="45" spans="1:30" x14ac:dyDescent="0.3">
      <c r="A45" s="110"/>
      <c r="B45" s="952"/>
      <c r="C45" s="953"/>
      <c r="D45" s="953"/>
      <c r="E45" s="108" t="s">
        <v>8</v>
      </c>
      <c r="F45" s="109" t="s">
        <v>9</v>
      </c>
      <c r="G45" s="108" t="s">
        <v>8</v>
      </c>
      <c r="H45" s="109" t="s">
        <v>9</v>
      </c>
      <c r="I45" s="108" t="s">
        <v>8</v>
      </c>
      <c r="J45" s="109" t="s">
        <v>9</v>
      </c>
      <c r="K45" s="108" t="s">
        <v>8</v>
      </c>
      <c r="L45" s="109" t="s">
        <v>9</v>
      </c>
      <c r="M45" s="108" t="s">
        <v>8</v>
      </c>
      <c r="N45" s="109" t="s">
        <v>9</v>
      </c>
      <c r="O45" s="108" t="s">
        <v>8</v>
      </c>
      <c r="P45" s="259" t="s">
        <v>9</v>
      </c>
      <c r="Q45" s="118"/>
      <c r="R45" s="424" t="s">
        <v>69</v>
      </c>
      <c r="S45" s="949"/>
      <c r="T45" s="949"/>
      <c r="U45" s="949"/>
      <c r="V45" s="949"/>
      <c r="W45" s="949"/>
      <c r="X45" s="949"/>
      <c r="Y45" s="110"/>
      <c r="Z45" s="110"/>
      <c r="AA45" s="110"/>
      <c r="AB45" s="110"/>
      <c r="AC45" s="110"/>
      <c r="AD45" s="110"/>
    </row>
    <row r="46" spans="1:30" ht="14.15" x14ac:dyDescent="0.3">
      <c r="A46" s="110"/>
      <c r="B46" s="260"/>
      <c r="C46" s="111">
        <v>1</v>
      </c>
      <c r="D46" s="112" t="s">
        <v>10</v>
      </c>
      <c r="E46" s="113">
        <v>1</v>
      </c>
      <c r="F46" s="114"/>
      <c r="G46" s="115">
        <v>1</v>
      </c>
      <c r="H46" s="116">
        <f>F46</f>
        <v>0</v>
      </c>
      <c r="I46" s="113">
        <v>1</v>
      </c>
      <c r="J46" s="114">
        <f>F46</f>
        <v>0</v>
      </c>
      <c r="K46" s="115">
        <v>1</v>
      </c>
      <c r="L46" s="116">
        <f>F46</f>
        <v>0</v>
      </c>
      <c r="M46" s="117">
        <v>1</v>
      </c>
      <c r="N46" s="116">
        <f>F46</f>
        <v>0</v>
      </c>
      <c r="O46" s="115">
        <v>1</v>
      </c>
      <c r="P46" s="261">
        <f>F46</f>
        <v>0</v>
      </c>
      <c r="Q46" s="118"/>
      <c r="R46" s="425" t="s">
        <v>69</v>
      </c>
      <c r="S46" s="380"/>
      <c r="T46" s="380"/>
      <c r="U46" s="380"/>
      <c r="V46" s="380"/>
      <c r="W46" s="380"/>
      <c r="X46" s="380"/>
      <c r="Y46" s="76"/>
      <c r="Z46" s="76"/>
      <c r="AA46" s="76"/>
      <c r="AB46" s="76"/>
      <c r="AC46" s="76"/>
      <c r="AD46" s="110"/>
    </row>
    <row r="47" spans="1:30" ht="14.15" x14ac:dyDescent="0.3">
      <c r="A47" s="110"/>
      <c r="B47" s="262"/>
      <c r="C47" s="119">
        <v>2</v>
      </c>
      <c r="D47" s="120" t="s">
        <v>66</v>
      </c>
      <c r="E47" s="155"/>
      <c r="F47" s="122"/>
      <c r="G47" s="155"/>
      <c r="H47" s="123"/>
      <c r="I47" s="121"/>
      <c r="J47" s="122">
        <f>SUM($J$46*I47)</f>
        <v>0</v>
      </c>
      <c r="K47" s="121"/>
      <c r="L47" s="123">
        <f>SUM($L$46*K47)</f>
        <v>0</v>
      </c>
      <c r="M47" s="121"/>
      <c r="N47" s="123">
        <f>SUM($N$46*M47)</f>
        <v>0</v>
      </c>
      <c r="O47" s="121"/>
      <c r="P47" s="263">
        <f>SUM($P$46*O47)</f>
        <v>0</v>
      </c>
      <c r="Q47" s="118"/>
      <c r="R47" s="425" t="s">
        <v>69</v>
      </c>
      <c r="S47" s="949"/>
      <c r="T47" s="949"/>
      <c r="U47" s="949"/>
      <c r="V47" s="949"/>
      <c r="W47" s="949"/>
      <c r="X47" s="949"/>
      <c r="Y47" s="110"/>
      <c r="Z47" s="110"/>
      <c r="AA47" s="110"/>
      <c r="AB47" s="110"/>
      <c r="AC47" s="110"/>
      <c r="AD47" s="110"/>
    </row>
    <row r="48" spans="1:30" ht="14.15" x14ac:dyDescent="0.3">
      <c r="A48" s="110"/>
      <c r="B48" s="262"/>
      <c r="C48" s="119">
        <v>3</v>
      </c>
      <c r="D48" s="120" t="s">
        <v>12</v>
      </c>
      <c r="E48" s="121"/>
      <c r="F48" s="122">
        <f>SUM($F$46*E48)</f>
        <v>0</v>
      </c>
      <c r="G48" s="121"/>
      <c r="H48" s="123">
        <f>SUM($H$46*G48)</f>
        <v>0</v>
      </c>
      <c r="I48" s="121"/>
      <c r="J48" s="122">
        <f t="shared" ref="J48:J57" si="14">SUM($J$46*I48)</f>
        <v>0</v>
      </c>
      <c r="K48" s="121"/>
      <c r="L48" s="123">
        <f t="shared" ref="L48:L57" si="15">SUM($L$46*K48)</f>
        <v>0</v>
      </c>
      <c r="M48" s="121"/>
      <c r="N48" s="123">
        <f t="shared" ref="N48:N57" si="16">SUM($N$46*M48)</f>
        <v>0</v>
      </c>
      <c r="O48" s="121"/>
      <c r="P48" s="263">
        <f t="shared" ref="P48:P57" si="17">SUM($P$46*O48)</f>
        <v>0</v>
      </c>
      <c r="Q48" s="118"/>
      <c r="R48" s="425" t="s">
        <v>69</v>
      </c>
      <c r="S48" s="381"/>
      <c r="T48" s="381"/>
      <c r="U48" s="381"/>
      <c r="V48" s="381"/>
      <c r="W48" s="381"/>
      <c r="X48" s="381"/>
      <c r="Y48" s="110"/>
      <c r="Z48" s="110"/>
      <c r="AA48" s="110"/>
      <c r="AB48" s="110"/>
      <c r="AC48" s="110"/>
      <c r="AD48" s="110"/>
    </row>
    <row r="49" spans="1:30" ht="14.15" x14ac:dyDescent="0.3">
      <c r="A49" s="110"/>
      <c r="B49" s="262"/>
      <c r="C49" s="119">
        <v>4</v>
      </c>
      <c r="D49" s="120" t="s">
        <v>13</v>
      </c>
      <c r="E49" s="121"/>
      <c r="F49" s="122">
        <f t="shared" ref="F49:F57" si="18">SUM($F$46*E49)</f>
        <v>0</v>
      </c>
      <c r="G49" s="121"/>
      <c r="H49" s="123">
        <f t="shared" ref="H49:H57" si="19">SUM($H$46*G49)</f>
        <v>0</v>
      </c>
      <c r="I49" s="121"/>
      <c r="J49" s="122">
        <f t="shared" si="14"/>
        <v>0</v>
      </c>
      <c r="K49" s="121"/>
      <c r="L49" s="123">
        <f t="shared" si="15"/>
        <v>0</v>
      </c>
      <c r="M49" s="121"/>
      <c r="N49" s="123">
        <f t="shared" si="16"/>
        <v>0</v>
      </c>
      <c r="O49" s="121"/>
      <c r="P49" s="263">
        <f t="shared" si="17"/>
        <v>0</v>
      </c>
      <c r="Q49" s="118"/>
      <c r="R49" s="425" t="s">
        <v>69</v>
      </c>
      <c r="S49" s="949" t="s">
        <v>11</v>
      </c>
      <c r="T49" s="949"/>
      <c r="U49" s="949"/>
      <c r="V49" s="949"/>
      <c r="W49" s="949"/>
      <c r="X49" s="949"/>
      <c r="Y49" s="110"/>
      <c r="Z49" s="110"/>
      <c r="AA49" s="110"/>
      <c r="AB49" s="110"/>
      <c r="AC49" s="110"/>
      <c r="AD49" s="110"/>
    </row>
    <row r="50" spans="1:30" ht="14.15" x14ac:dyDescent="0.3">
      <c r="A50" s="110"/>
      <c r="B50" s="262"/>
      <c r="C50" s="119">
        <v>5</v>
      </c>
      <c r="D50" s="120" t="s">
        <v>15</v>
      </c>
      <c r="E50" s="121"/>
      <c r="F50" s="122">
        <f t="shared" si="18"/>
        <v>0</v>
      </c>
      <c r="G50" s="121"/>
      <c r="H50" s="123">
        <f t="shared" si="19"/>
        <v>0</v>
      </c>
      <c r="I50" s="121"/>
      <c r="J50" s="122">
        <f t="shared" si="14"/>
        <v>0</v>
      </c>
      <c r="K50" s="121"/>
      <c r="L50" s="123">
        <f t="shared" si="15"/>
        <v>0</v>
      </c>
      <c r="M50" s="121"/>
      <c r="N50" s="123">
        <f t="shared" si="16"/>
        <v>0</v>
      </c>
      <c r="O50" s="121"/>
      <c r="P50" s="263">
        <f t="shared" si="17"/>
        <v>0</v>
      </c>
      <c r="Q50" s="118"/>
      <c r="R50" s="425" t="s">
        <v>69</v>
      </c>
      <c r="S50" s="949" t="s">
        <v>14</v>
      </c>
      <c r="T50" s="949"/>
      <c r="U50" s="949"/>
      <c r="V50" s="949"/>
      <c r="W50" s="949"/>
      <c r="X50" s="949"/>
      <c r="Y50" s="110"/>
      <c r="Z50" s="110"/>
      <c r="AA50" s="2"/>
      <c r="AB50" s="110"/>
      <c r="AC50" s="110"/>
      <c r="AD50" s="110"/>
    </row>
    <row r="51" spans="1:30" ht="14.15" x14ac:dyDescent="0.3">
      <c r="A51" s="110"/>
      <c r="B51" s="262"/>
      <c r="C51" s="119">
        <v>6</v>
      </c>
      <c r="D51" s="124" t="s">
        <v>96</v>
      </c>
      <c r="E51" s="121"/>
      <c r="F51" s="122">
        <f t="shared" si="18"/>
        <v>0</v>
      </c>
      <c r="G51" s="121"/>
      <c r="H51" s="123">
        <f t="shared" si="19"/>
        <v>0</v>
      </c>
      <c r="I51" s="121"/>
      <c r="J51" s="122">
        <f t="shared" si="14"/>
        <v>0</v>
      </c>
      <c r="K51" s="121"/>
      <c r="L51" s="123">
        <f t="shared" si="15"/>
        <v>0</v>
      </c>
      <c r="M51" s="121"/>
      <c r="N51" s="123">
        <f t="shared" si="16"/>
        <v>0</v>
      </c>
      <c r="O51" s="121"/>
      <c r="P51" s="263">
        <f t="shared" si="17"/>
        <v>0</v>
      </c>
      <c r="Q51" s="118"/>
      <c r="R51" s="425" t="s">
        <v>69</v>
      </c>
      <c r="S51" s="382" t="s">
        <v>89</v>
      </c>
      <c r="T51" s="382"/>
      <c r="U51" s="383" t="s">
        <v>90</v>
      </c>
      <c r="V51" s="383" t="s">
        <v>90</v>
      </c>
      <c r="W51" s="383" t="s">
        <v>90</v>
      </c>
      <c r="X51" s="382"/>
      <c r="Y51" s="110"/>
      <c r="Z51" s="110"/>
      <c r="AA51" s="110"/>
      <c r="AB51" s="110"/>
      <c r="AC51" s="110"/>
      <c r="AD51" s="110"/>
    </row>
    <row r="52" spans="1:30" ht="14.15" x14ac:dyDescent="0.3">
      <c r="A52" s="110" t="s">
        <v>150</v>
      </c>
      <c r="B52" s="262"/>
      <c r="C52" s="119">
        <v>7</v>
      </c>
      <c r="D52" s="124" t="s">
        <v>97</v>
      </c>
      <c r="E52" s="121"/>
      <c r="F52" s="122">
        <f t="shared" si="18"/>
        <v>0</v>
      </c>
      <c r="G52" s="121"/>
      <c r="H52" s="123">
        <f t="shared" si="19"/>
        <v>0</v>
      </c>
      <c r="I52" s="121"/>
      <c r="J52" s="122">
        <f t="shared" si="14"/>
        <v>0</v>
      </c>
      <c r="K52" s="121"/>
      <c r="L52" s="123">
        <f t="shared" si="15"/>
        <v>0</v>
      </c>
      <c r="M52" s="121"/>
      <c r="N52" s="123">
        <f t="shared" si="16"/>
        <v>0</v>
      </c>
      <c r="O52" s="121"/>
      <c r="P52" s="263">
        <f t="shared" si="17"/>
        <v>0</v>
      </c>
      <c r="Q52" s="110"/>
      <c r="R52" s="425" t="s">
        <v>69</v>
      </c>
      <c r="S52" s="384"/>
      <c r="T52" s="384"/>
      <c r="U52" s="385">
        <f>SUM(E59+G59)</f>
        <v>0</v>
      </c>
      <c r="V52" s="385">
        <f>SUM(I59+K59)</f>
        <v>0</v>
      </c>
      <c r="W52" s="385">
        <f>SUM(M59+O59)</f>
        <v>0</v>
      </c>
      <c r="X52" s="384"/>
      <c r="Y52" s="110"/>
      <c r="Z52" s="110"/>
      <c r="AA52" s="110"/>
      <c r="AB52" s="110"/>
      <c r="AC52" s="110"/>
      <c r="AD52" s="110"/>
    </row>
    <row r="53" spans="1:30" ht="14.15" x14ac:dyDescent="0.3">
      <c r="A53" s="110"/>
      <c r="B53" s="262"/>
      <c r="C53" s="119">
        <v>8</v>
      </c>
      <c r="D53" s="124" t="s">
        <v>98</v>
      </c>
      <c r="E53" s="121"/>
      <c r="F53" s="122">
        <f t="shared" si="18"/>
        <v>0</v>
      </c>
      <c r="G53" s="121"/>
      <c r="H53" s="123">
        <f t="shared" si="19"/>
        <v>0</v>
      </c>
      <c r="I53" s="121"/>
      <c r="J53" s="122">
        <f t="shared" si="14"/>
        <v>0</v>
      </c>
      <c r="K53" s="121"/>
      <c r="L53" s="123">
        <f t="shared" si="15"/>
        <v>0</v>
      </c>
      <c r="M53" s="121"/>
      <c r="N53" s="123">
        <f t="shared" si="16"/>
        <v>0</v>
      </c>
      <c r="O53" s="121"/>
      <c r="P53" s="263">
        <f t="shared" si="17"/>
        <v>0</v>
      </c>
      <c r="Q53" s="110"/>
      <c r="R53" s="425" t="s">
        <v>69</v>
      </c>
      <c r="S53" s="384"/>
      <c r="T53" s="384"/>
      <c r="U53" s="384"/>
      <c r="V53" s="384"/>
      <c r="W53" s="384"/>
      <c r="X53" s="384"/>
      <c r="Y53" s="110"/>
      <c r="Z53" s="110"/>
      <c r="AA53" s="110"/>
      <c r="AB53" s="110"/>
      <c r="AC53" s="110"/>
      <c r="AD53" s="110"/>
    </row>
    <row r="54" spans="1:30" ht="14.15" x14ac:dyDescent="0.3">
      <c r="A54" s="77"/>
      <c r="B54" s="262"/>
      <c r="C54" s="119">
        <v>9</v>
      </c>
      <c r="D54" s="124" t="s">
        <v>174</v>
      </c>
      <c r="E54" s="121"/>
      <c r="F54" s="122">
        <f t="shared" si="18"/>
        <v>0</v>
      </c>
      <c r="G54" s="121"/>
      <c r="H54" s="123">
        <f t="shared" si="19"/>
        <v>0</v>
      </c>
      <c r="I54" s="121"/>
      <c r="J54" s="122">
        <f t="shared" si="14"/>
        <v>0</v>
      </c>
      <c r="K54" s="121"/>
      <c r="L54" s="123">
        <f t="shared" si="15"/>
        <v>0</v>
      </c>
      <c r="M54" s="121"/>
      <c r="N54" s="123">
        <f t="shared" si="16"/>
        <v>0</v>
      </c>
      <c r="O54" s="121"/>
      <c r="P54" s="263">
        <f t="shared" si="17"/>
        <v>0</v>
      </c>
      <c r="Q54" s="77"/>
      <c r="R54" s="425" t="s">
        <v>69</v>
      </c>
      <c r="S54" s="384"/>
      <c r="T54" s="384"/>
      <c r="U54" s="386"/>
      <c r="V54" s="384"/>
      <c r="W54" s="384"/>
      <c r="X54" s="384"/>
      <c r="Y54" s="110"/>
      <c r="Z54" s="110"/>
      <c r="AA54" s="110"/>
      <c r="AB54" s="110"/>
      <c r="AC54" s="110"/>
      <c r="AD54" s="77"/>
    </row>
    <row r="55" spans="1:30" ht="14.15" x14ac:dyDescent="0.3">
      <c r="A55" s="77"/>
      <c r="B55" s="262"/>
      <c r="C55" s="119">
        <v>10</v>
      </c>
      <c r="D55" s="124" t="s">
        <v>99</v>
      </c>
      <c r="E55" s="121"/>
      <c r="F55" s="122">
        <f t="shared" si="18"/>
        <v>0</v>
      </c>
      <c r="G55" s="121"/>
      <c r="H55" s="123">
        <f t="shared" si="19"/>
        <v>0</v>
      </c>
      <c r="I55" s="121"/>
      <c r="J55" s="122">
        <f t="shared" si="14"/>
        <v>0</v>
      </c>
      <c r="K55" s="121"/>
      <c r="L55" s="123">
        <f t="shared" si="15"/>
        <v>0</v>
      </c>
      <c r="M55" s="121"/>
      <c r="N55" s="123">
        <f t="shared" si="16"/>
        <v>0</v>
      </c>
      <c r="O55" s="121"/>
      <c r="P55" s="263">
        <f t="shared" si="17"/>
        <v>0</v>
      </c>
      <c r="Q55" s="77"/>
      <c r="R55" s="425" t="s">
        <v>69</v>
      </c>
      <c r="S55" s="384"/>
      <c r="T55" s="384"/>
      <c r="U55" s="386"/>
      <c r="V55" s="384"/>
      <c r="W55" s="384"/>
      <c r="X55" s="384"/>
      <c r="Y55" s="110"/>
      <c r="Z55" s="110"/>
      <c r="AA55" s="110"/>
      <c r="AB55" s="110"/>
      <c r="AC55" s="110"/>
      <c r="AD55" s="77"/>
    </row>
    <row r="56" spans="1:30" ht="14.15" x14ac:dyDescent="0.3">
      <c r="A56" s="110"/>
      <c r="B56" s="262"/>
      <c r="C56" s="119">
        <v>11</v>
      </c>
      <c r="D56" s="120" t="s">
        <v>91</v>
      </c>
      <c r="E56" s="121"/>
      <c r="F56" s="122">
        <f t="shared" si="18"/>
        <v>0</v>
      </c>
      <c r="G56" s="121"/>
      <c r="H56" s="123">
        <f t="shared" si="19"/>
        <v>0</v>
      </c>
      <c r="I56" s="121"/>
      <c r="J56" s="122">
        <f t="shared" si="14"/>
        <v>0</v>
      </c>
      <c r="K56" s="121"/>
      <c r="L56" s="123">
        <f t="shared" si="15"/>
        <v>0</v>
      </c>
      <c r="M56" s="121"/>
      <c r="N56" s="123">
        <f t="shared" si="16"/>
        <v>0</v>
      </c>
      <c r="O56" s="121"/>
      <c r="P56" s="263">
        <f t="shared" si="17"/>
        <v>0</v>
      </c>
      <c r="Q56" s="125"/>
      <c r="R56" s="425" t="s">
        <v>69</v>
      </c>
      <c r="S56" s="387"/>
      <c r="T56" s="387"/>
      <c r="U56" s="387"/>
      <c r="V56" s="387"/>
      <c r="W56" s="387"/>
      <c r="X56" s="387"/>
      <c r="Y56" s="77"/>
      <c r="Z56" s="77"/>
      <c r="AA56" s="77"/>
      <c r="AB56" s="77"/>
      <c r="AC56" s="77"/>
      <c r="AD56" s="125"/>
    </row>
    <row r="57" spans="1:30" ht="14.15" x14ac:dyDescent="0.3">
      <c r="A57" s="110"/>
      <c r="B57" s="262"/>
      <c r="C57" s="119">
        <v>12</v>
      </c>
      <c r="D57" s="120" t="s">
        <v>92</v>
      </c>
      <c r="E57" s="121"/>
      <c r="F57" s="122">
        <f t="shared" si="18"/>
        <v>0</v>
      </c>
      <c r="G57" s="121"/>
      <c r="H57" s="123">
        <f t="shared" si="19"/>
        <v>0</v>
      </c>
      <c r="I57" s="121"/>
      <c r="J57" s="122">
        <f t="shared" si="14"/>
        <v>0</v>
      </c>
      <c r="K57" s="121"/>
      <c r="L57" s="123">
        <f t="shared" si="15"/>
        <v>0</v>
      </c>
      <c r="M57" s="121"/>
      <c r="N57" s="123">
        <f t="shared" si="16"/>
        <v>0</v>
      </c>
      <c r="O57" s="121"/>
      <c r="P57" s="263">
        <f t="shared" si="17"/>
        <v>0</v>
      </c>
      <c r="Q57" s="126"/>
      <c r="R57" s="425" t="s">
        <v>69</v>
      </c>
      <c r="S57" s="384"/>
      <c r="T57" s="384"/>
      <c r="U57" s="384"/>
      <c r="V57" s="384"/>
      <c r="W57" s="388"/>
      <c r="X57" s="384"/>
      <c r="Y57" s="125"/>
      <c r="Z57" s="125"/>
      <c r="AA57" s="125"/>
      <c r="AB57" s="125"/>
      <c r="AC57" s="125"/>
      <c r="AD57" s="125"/>
    </row>
    <row r="58" spans="1:30" ht="14.15" x14ac:dyDescent="0.3">
      <c r="B58" s="262"/>
      <c r="C58" s="127"/>
      <c r="D58" s="128" t="s">
        <v>93</v>
      </c>
      <c r="E58" s="129">
        <f t="shared" ref="E58:P58" si="20">SUM(E46:E57)</f>
        <v>1</v>
      </c>
      <c r="F58" s="130">
        <f t="shared" si="20"/>
        <v>0</v>
      </c>
      <c r="G58" s="129">
        <f t="shared" si="20"/>
        <v>1</v>
      </c>
      <c r="H58" s="130">
        <f t="shared" si="20"/>
        <v>0</v>
      </c>
      <c r="I58" s="129">
        <f t="shared" si="20"/>
        <v>1</v>
      </c>
      <c r="J58" s="130">
        <f t="shared" si="20"/>
        <v>0</v>
      </c>
      <c r="K58" s="129">
        <f t="shared" si="20"/>
        <v>1</v>
      </c>
      <c r="L58" s="130">
        <f t="shared" si="20"/>
        <v>0</v>
      </c>
      <c r="M58" s="129">
        <f t="shared" si="20"/>
        <v>1</v>
      </c>
      <c r="N58" s="130">
        <f t="shared" si="20"/>
        <v>0</v>
      </c>
      <c r="O58" s="129">
        <f t="shared" si="20"/>
        <v>1</v>
      </c>
      <c r="P58" s="264">
        <f t="shared" si="20"/>
        <v>0</v>
      </c>
      <c r="Q58" s="110"/>
      <c r="R58" s="425" t="s">
        <v>69</v>
      </c>
      <c r="S58" s="384"/>
      <c r="T58" s="384"/>
      <c r="U58" s="384"/>
      <c r="V58" s="384"/>
      <c r="W58" s="384"/>
      <c r="X58" s="384"/>
      <c r="Y58" s="125"/>
      <c r="Z58" s="125"/>
      <c r="AA58" s="125"/>
      <c r="AB58" s="125"/>
      <c r="AC58" s="125"/>
    </row>
    <row r="59" spans="1:30" ht="23.25" customHeight="1" x14ac:dyDescent="0.3">
      <c r="B59" s="265"/>
      <c r="C59" s="970" t="s">
        <v>94</v>
      </c>
      <c r="D59" s="970"/>
      <c r="E59" s="131"/>
      <c r="F59" s="132"/>
      <c r="G59" s="131"/>
      <c r="H59" s="133"/>
      <c r="I59" s="131"/>
      <c r="J59" s="132"/>
      <c r="K59" s="131"/>
      <c r="L59" s="133"/>
      <c r="M59" s="131"/>
      <c r="N59" s="132"/>
      <c r="O59" s="131"/>
      <c r="P59" s="266"/>
      <c r="R59" s="426" t="s">
        <v>69</v>
      </c>
      <c r="S59" s="381"/>
      <c r="T59" s="381"/>
      <c r="U59" s="381"/>
      <c r="V59" s="381"/>
      <c r="W59" s="381"/>
      <c r="X59" s="381"/>
    </row>
    <row r="60" spans="1:30" ht="23.25" customHeight="1" x14ac:dyDescent="0.3">
      <c r="B60" s="971" t="s">
        <v>101</v>
      </c>
      <c r="C60" s="972"/>
      <c r="D60" s="972"/>
      <c r="E60" s="961" t="s">
        <v>100</v>
      </c>
      <c r="F60" s="962"/>
      <c r="G60" s="963" t="str">
        <f>IF(U52=0,"E79 + G79 ausfüllen",IF(U52&lt;100%,"Prozentanteil zu niedrig!",IF(U52&gt;100%,"Prozentanteil zu hoch!",(F58*E59)+(H58*G59))))</f>
        <v>E79 + G79 ausfüllen</v>
      </c>
      <c r="H60" s="964"/>
      <c r="I60" s="961" t="s">
        <v>100</v>
      </c>
      <c r="J60" s="962"/>
      <c r="K60" s="963" t="str">
        <f>IF(V52=0,"E79 + G79 ausfüllen",IF(V52&lt;100%,"Prozentanteil zu niedrig!",IF(V52&gt;100%,"Prozentanteil zu hoch!",(J58*I59)+(L58*K59))))</f>
        <v>E79 + G79 ausfüllen</v>
      </c>
      <c r="L60" s="964"/>
      <c r="M60" s="961" t="s">
        <v>100</v>
      </c>
      <c r="N60" s="962"/>
      <c r="O60" s="963" t="str">
        <f>IF(W52=0,"E79 + G79 ausfüllen",IF(W52&lt;100%,"Prozentanteil zu niedrig!",IF(W52&gt;100%,"Prozentanteil zu hoch!",(N58*M59)+(P58*O59))))</f>
        <v>E79 + G79 ausfüllen</v>
      </c>
      <c r="P60" s="969"/>
      <c r="R60" s="426" t="s">
        <v>69</v>
      </c>
      <c r="S60" s="381"/>
      <c r="T60" s="381"/>
      <c r="U60" s="381"/>
      <c r="V60" s="381"/>
      <c r="W60" s="381"/>
      <c r="X60" s="381"/>
    </row>
    <row r="61" spans="1:30" ht="23.25" customHeight="1" x14ac:dyDescent="0.3">
      <c r="A61" s="76"/>
      <c r="B61" s="971"/>
      <c r="C61" s="972"/>
      <c r="D61" s="973"/>
      <c r="E61" s="966" t="str">
        <f>IF(G59=100%,"",IF(E59&gt;0,"",$S$49))</f>
        <v>Tragen Sie die prozentualen Anteile der Sozialversicherungspflichtigen Mitarbeiter ein !!!!</v>
      </c>
      <c r="F61" s="967"/>
      <c r="G61" s="967"/>
      <c r="H61" s="978"/>
      <c r="I61" s="966" t="str">
        <f>IF(K59=100%,"",IF(I59&gt;0,"",$S$49))</f>
        <v>Tragen Sie die prozentualen Anteile der Sozialversicherungspflichtigen Mitarbeiter ein !!!!</v>
      </c>
      <c r="J61" s="967"/>
      <c r="K61" s="967"/>
      <c r="L61" s="978"/>
      <c r="M61" s="966" t="str">
        <f>IF(O59=100%,"",IF(M59&gt;0,"",$S$49))</f>
        <v>Tragen Sie die prozentualen Anteile der Sozialversicherungspflichtigen Mitarbeiter ein !!!!</v>
      </c>
      <c r="N61" s="967"/>
      <c r="O61" s="967"/>
      <c r="P61" s="968"/>
      <c r="Q61" s="76"/>
      <c r="R61" s="426" t="s">
        <v>69</v>
      </c>
      <c r="S61" s="381"/>
      <c r="T61" s="381"/>
      <c r="U61" s="381"/>
      <c r="V61" s="381"/>
      <c r="W61" s="381"/>
      <c r="X61" s="381"/>
      <c r="AD61" s="76"/>
    </row>
    <row r="62" spans="1:30" ht="23.25" customHeight="1" thickBot="1" x14ac:dyDescent="0.35">
      <c r="A62" s="76"/>
      <c r="B62" s="974"/>
      <c r="C62" s="975"/>
      <c r="D62" s="976"/>
      <c r="E62" s="958" t="str">
        <f>IF(E59=100%,"",IF(G59&gt;0,"",$S$50))</f>
        <v>Tragen Sie die prozentualen Anteile der Geringfügig beschäftigte Mitarbeiter ein !!!!</v>
      </c>
      <c r="F62" s="959"/>
      <c r="G62" s="959"/>
      <c r="H62" s="960"/>
      <c r="I62" s="958" t="str">
        <f>IF(I59=100%,"",IF(K59&gt;0,"",$S$50))</f>
        <v>Tragen Sie die prozentualen Anteile der Geringfügig beschäftigte Mitarbeiter ein !!!!</v>
      </c>
      <c r="J62" s="959"/>
      <c r="K62" s="959"/>
      <c r="L62" s="960"/>
      <c r="M62" s="958" t="str">
        <f>IF(M59=100%,"",IF(O59&gt;0,"",$S$50))</f>
        <v>Tragen Sie die prozentualen Anteile der Geringfügig beschäftigte Mitarbeiter ein !!!!</v>
      </c>
      <c r="N62" s="959"/>
      <c r="O62" s="959"/>
      <c r="P62" s="965"/>
      <c r="Q62" s="76"/>
      <c r="R62" s="426" t="s">
        <v>69</v>
      </c>
      <c r="S62" s="380"/>
      <c r="T62" s="380"/>
      <c r="U62" s="380"/>
      <c r="V62" s="380"/>
      <c r="W62" s="380"/>
      <c r="X62" s="380"/>
      <c r="Y62" s="76"/>
      <c r="Z62" s="76"/>
      <c r="AA62" s="76"/>
      <c r="AB62" s="76"/>
      <c r="AC62" s="76"/>
      <c r="AD62" s="76"/>
    </row>
    <row r="63" spans="1:30" ht="12.9" thickBot="1" x14ac:dyDescent="0.35">
      <c r="A63" s="110"/>
      <c r="Q63" s="118"/>
      <c r="R63" s="424"/>
      <c r="S63" s="949"/>
      <c r="T63" s="949"/>
      <c r="U63" s="949"/>
      <c r="V63" s="949"/>
      <c r="W63" s="949"/>
      <c r="X63" s="949"/>
      <c r="Y63" s="110"/>
      <c r="Z63" s="110"/>
      <c r="AA63" s="110"/>
      <c r="AB63" s="110"/>
      <c r="AC63" s="110"/>
      <c r="AD63" s="110"/>
    </row>
    <row r="64" spans="1:30" ht="30" customHeight="1" x14ac:dyDescent="0.3">
      <c r="A64" s="110"/>
      <c r="B64" s="950" t="s">
        <v>223</v>
      </c>
      <c r="C64" s="951"/>
      <c r="D64" s="951"/>
      <c r="E64" s="954" t="s">
        <v>2</v>
      </c>
      <c r="F64" s="954"/>
      <c r="G64" s="954" t="s">
        <v>3</v>
      </c>
      <c r="H64" s="954"/>
      <c r="I64" s="957" t="s">
        <v>4</v>
      </c>
      <c r="J64" s="957"/>
      <c r="K64" s="957" t="s">
        <v>5</v>
      </c>
      <c r="L64" s="957"/>
      <c r="M64" s="955" t="s">
        <v>6</v>
      </c>
      <c r="N64" s="955"/>
      <c r="O64" s="955" t="s">
        <v>7</v>
      </c>
      <c r="P64" s="956"/>
      <c r="Q64" s="118"/>
      <c r="R64" s="423" t="s">
        <v>69</v>
      </c>
      <c r="S64" s="384"/>
      <c r="T64" s="384"/>
      <c r="U64" s="384"/>
      <c r="V64" s="384"/>
      <c r="W64" s="384"/>
      <c r="X64" s="384"/>
      <c r="Y64" s="110"/>
      <c r="Z64" s="110"/>
      <c r="AA64" s="110"/>
      <c r="AB64" s="110"/>
      <c r="AC64" s="110"/>
      <c r="AD64" s="110"/>
    </row>
    <row r="65" spans="1:30" x14ac:dyDescent="0.3">
      <c r="A65" s="110"/>
      <c r="B65" s="952"/>
      <c r="C65" s="953"/>
      <c r="D65" s="953"/>
      <c r="E65" s="108" t="s">
        <v>8</v>
      </c>
      <c r="F65" s="109" t="s">
        <v>9</v>
      </c>
      <c r="G65" s="108" t="s">
        <v>8</v>
      </c>
      <c r="H65" s="109" t="s">
        <v>9</v>
      </c>
      <c r="I65" s="108" t="s">
        <v>8</v>
      </c>
      <c r="J65" s="109" t="s">
        <v>9</v>
      </c>
      <c r="K65" s="108" t="s">
        <v>8</v>
      </c>
      <c r="L65" s="109" t="s">
        <v>9</v>
      </c>
      <c r="M65" s="108" t="s">
        <v>8</v>
      </c>
      <c r="N65" s="109" t="s">
        <v>9</v>
      </c>
      <c r="O65" s="108" t="s">
        <v>8</v>
      </c>
      <c r="P65" s="259" t="s">
        <v>9</v>
      </c>
      <c r="Q65" s="118"/>
      <c r="R65" s="424" t="s">
        <v>69</v>
      </c>
      <c r="S65" s="949"/>
      <c r="T65" s="949"/>
      <c r="U65" s="949"/>
      <c r="V65" s="949"/>
      <c r="W65" s="949"/>
      <c r="X65" s="949"/>
      <c r="Y65" s="110"/>
      <c r="Z65" s="110"/>
      <c r="AA65" s="110"/>
      <c r="AB65" s="110"/>
      <c r="AC65" s="110"/>
      <c r="AD65" s="110"/>
    </row>
    <row r="66" spans="1:30" ht="14.15" x14ac:dyDescent="0.3">
      <c r="A66" s="110"/>
      <c r="B66" s="260"/>
      <c r="C66" s="111">
        <v>1</v>
      </c>
      <c r="D66" s="112" t="s">
        <v>10</v>
      </c>
      <c r="E66" s="113">
        <v>1</v>
      </c>
      <c r="F66" s="114"/>
      <c r="G66" s="115">
        <v>1</v>
      </c>
      <c r="H66" s="116">
        <f>F66</f>
        <v>0</v>
      </c>
      <c r="I66" s="113">
        <v>1</v>
      </c>
      <c r="J66" s="114">
        <f>F66</f>
        <v>0</v>
      </c>
      <c r="K66" s="115">
        <v>1</v>
      </c>
      <c r="L66" s="116">
        <f>F66</f>
        <v>0</v>
      </c>
      <c r="M66" s="117">
        <v>1</v>
      </c>
      <c r="N66" s="116">
        <f>F66</f>
        <v>0</v>
      </c>
      <c r="O66" s="115">
        <v>1</v>
      </c>
      <c r="P66" s="261">
        <f>F66</f>
        <v>0</v>
      </c>
      <c r="Q66" s="118"/>
      <c r="R66" s="425" t="s">
        <v>69</v>
      </c>
      <c r="S66" s="380"/>
      <c r="T66" s="380"/>
      <c r="U66" s="380"/>
      <c r="V66" s="380"/>
      <c r="W66" s="380"/>
      <c r="X66" s="380"/>
      <c r="Y66" s="76"/>
      <c r="Z66" s="76"/>
      <c r="AA66" s="76"/>
      <c r="AB66" s="76"/>
      <c r="AC66" s="76"/>
      <c r="AD66" s="110"/>
    </row>
    <row r="67" spans="1:30" ht="14.15" x14ac:dyDescent="0.3">
      <c r="A67" s="110"/>
      <c r="B67" s="262"/>
      <c r="C67" s="119">
        <v>2</v>
      </c>
      <c r="D67" s="120" t="s">
        <v>66</v>
      </c>
      <c r="E67" s="155"/>
      <c r="F67" s="122"/>
      <c r="G67" s="155"/>
      <c r="H67" s="123"/>
      <c r="I67" s="121"/>
      <c r="J67" s="122">
        <f>SUM($J$66*I67)</f>
        <v>0</v>
      </c>
      <c r="K67" s="121"/>
      <c r="L67" s="123">
        <f>SUM($L$66*K67)</f>
        <v>0</v>
      </c>
      <c r="M67" s="121"/>
      <c r="N67" s="123">
        <f>SUM($N$66*M67)</f>
        <v>0</v>
      </c>
      <c r="O67" s="121"/>
      <c r="P67" s="263">
        <f>SUM($P$66*O67)</f>
        <v>0</v>
      </c>
      <c r="Q67" s="118"/>
      <c r="R67" s="425" t="s">
        <v>69</v>
      </c>
      <c r="S67" s="949"/>
      <c r="T67" s="949"/>
      <c r="U67" s="949"/>
      <c r="V67" s="949"/>
      <c r="W67" s="949"/>
      <c r="X67" s="949"/>
      <c r="Y67" s="110"/>
      <c r="Z67" s="110"/>
      <c r="AA67" s="110"/>
      <c r="AB67" s="110"/>
      <c r="AC67" s="110"/>
      <c r="AD67" s="110"/>
    </row>
    <row r="68" spans="1:30" ht="14.15" x14ac:dyDescent="0.3">
      <c r="A68" s="110"/>
      <c r="B68" s="262"/>
      <c r="C68" s="119">
        <v>3</v>
      </c>
      <c r="D68" s="120" t="s">
        <v>12</v>
      </c>
      <c r="E68" s="121"/>
      <c r="F68" s="122">
        <f>SUM($F$66*E68)</f>
        <v>0</v>
      </c>
      <c r="G68" s="121"/>
      <c r="H68" s="123">
        <f>SUM($H$66*G68)</f>
        <v>0</v>
      </c>
      <c r="I68" s="121"/>
      <c r="J68" s="122">
        <f t="shared" ref="J68:J77" si="21">SUM($J$66*I68)</f>
        <v>0</v>
      </c>
      <c r="K68" s="121"/>
      <c r="L68" s="123">
        <f t="shared" ref="L68:L77" si="22">SUM($L$66*K68)</f>
        <v>0</v>
      </c>
      <c r="M68" s="121"/>
      <c r="N68" s="123">
        <f t="shared" ref="N68:N77" si="23">SUM($N$66*M68)</f>
        <v>0</v>
      </c>
      <c r="O68" s="121"/>
      <c r="P68" s="263">
        <f t="shared" ref="P68:P77" si="24">SUM($P$66*O68)</f>
        <v>0</v>
      </c>
      <c r="Q68" s="118"/>
      <c r="R68" s="425" t="s">
        <v>69</v>
      </c>
      <c r="S68" s="381"/>
      <c r="T68" s="381"/>
      <c r="U68" s="381"/>
      <c r="V68" s="381"/>
      <c r="W68" s="381"/>
      <c r="X68" s="381"/>
      <c r="Y68" s="110"/>
      <c r="Z68" s="110"/>
      <c r="AA68" s="110"/>
      <c r="AB68" s="110"/>
      <c r="AC68" s="110"/>
      <c r="AD68" s="110"/>
    </row>
    <row r="69" spans="1:30" ht="14.15" x14ac:dyDescent="0.3">
      <c r="A69" s="110"/>
      <c r="B69" s="262"/>
      <c r="C69" s="119">
        <v>4</v>
      </c>
      <c r="D69" s="120" t="s">
        <v>13</v>
      </c>
      <c r="E69" s="121"/>
      <c r="F69" s="122">
        <f t="shared" ref="F69:F77" si="25">SUM($F$66*E69)</f>
        <v>0</v>
      </c>
      <c r="G69" s="121"/>
      <c r="H69" s="123">
        <f t="shared" ref="H69:H77" si="26">SUM($H$66*G69)</f>
        <v>0</v>
      </c>
      <c r="I69" s="121"/>
      <c r="J69" s="122">
        <f t="shared" si="21"/>
        <v>0</v>
      </c>
      <c r="K69" s="121"/>
      <c r="L69" s="123">
        <f t="shared" si="22"/>
        <v>0</v>
      </c>
      <c r="M69" s="121"/>
      <c r="N69" s="123">
        <f t="shared" si="23"/>
        <v>0</v>
      </c>
      <c r="O69" s="121"/>
      <c r="P69" s="263">
        <f t="shared" si="24"/>
        <v>0</v>
      </c>
      <c r="Q69" s="118"/>
      <c r="R69" s="425" t="s">
        <v>69</v>
      </c>
      <c r="S69" s="949" t="s">
        <v>11</v>
      </c>
      <c r="T69" s="949"/>
      <c r="U69" s="949"/>
      <c r="V69" s="949"/>
      <c r="W69" s="949"/>
      <c r="X69" s="949"/>
      <c r="Y69" s="110"/>
      <c r="Z69" s="110"/>
      <c r="AA69" s="110"/>
      <c r="AB69" s="110"/>
      <c r="AC69" s="110"/>
      <c r="AD69" s="110"/>
    </row>
    <row r="70" spans="1:30" ht="14.15" x14ac:dyDescent="0.3">
      <c r="A70" s="110"/>
      <c r="B70" s="262"/>
      <c r="C70" s="119">
        <v>5</v>
      </c>
      <c r="D70" s="120" t="s">
        <v>15</v>
      </c>
      <c r="E70" s="121"/>
      <c r="F70" s="122">
        <f t="shared" si="25"/>
        <v>0</v>
      </c>
      <c r="G70" s="121"/>
      <c r="H70" s="123">
        <f t="shared" si="26"/>
        <v>0</v>
      </c>
      <c r="I70" s="121"/>
      <c r="J70" s="122">
        <f t="shared" si="21"/>
        <v>0</v>
      </c>
      <c r="K70" s="121"/>
      <c r="L70" s="123">
        <f t="shared" si="22"/>
        <v>0</v>
      </c>
      <c r="M70" s="121"/>
      <c r="N70" s="123">
        <f t="shared" si="23"/>
        <v>0</v>
      </c>
      <c r="O70" s="121"/>
      <c r="P70" s="263">
        <f t="shared" si="24"/>
        <v>0</v>
      </c>
      <c r="Q70" s="118"/>
      <c r="R70" s="425" t="s">
        <v>69</v>
      </c>
      <c r="S70" s="949" t="s">
        <v>14</v>
      </c>
      <c r="T70" s="949"/>
      <c r="U70" s="949"/>
      <c r="V70" s="949"/>
      <c r="W70" s="949"/>
      <c r="X70" s="949"/>
      <c r="Y70" s="110"/>
      <c r="Z70" s="110"/>
      <c r="AA70" s="110"/>
      <c r="AB70" s="110"/>
      <c r="AC70" s="110"/>
      <c r="AD70" s="110"/>
    </row>
    <row r="71" spans="1:30" ht="14.15" x14ac:dyDescent="0.3">
      <c r="A71" s="110"/>
      <c r="B71" s="262"/>
      <c r="C71" s="119">
        <v>6</v>
      </c>
      <c r="D71" s="124" t="s">
        <v>96</v>
      </c>
      <c r="E71" s="121"/>
      <c r="F71" s="122">
        <f t="shared" si="25"/>
        <v>0</v>
      </c>
      <c r="G71" s="121"/>
      <c r="H71" s="123">
        <f t="shared" si="26"/>
        <v>0</v>
      </c>
      <c r="I71" s="121"/>
      <c r="J71" s="122">
        <f t="shared" si="21"/>
        <v>0</v>
      </c>
      <c r="K71" s="121"/>
      <c r="L71" s="123">
        <f t="shared" si="22"/>
        <v>0</v>
      </c>
      <c r="M71" s="121"/>
      <c r="N71" s="123">
        <f t="shared" si="23"/>
        <v>0</v>
      </c>
      <c r="O71" s="121"/>
      <c r="P71" s="263">
        <f t="shared" si="24"/>
        <v>0</v>
      </c>
      <c r="Q71" s="118"/>
      <c r="R71" s="425" t="s">
        <v>69</v>
      </c>
      <c r="S71" s="382" t="s">
        <v>89</v>
      </c>
      <c r="T71" s="382"/>
      <c r="U71" s="383" t="s">
        <v>90</v>
      </c>
      <c r="V71" s="383" t="s">
        <v>90</v>
      </c>
      <c r="W71" s="383" t="s">
        <v>90</v>
      </c>
      <c r="X71" s="382"/>
      <c r="Y71" s="110"/>
      <c r="Z71" s="110"/>
      <c r="AA71" s="110"/>
      <c r="AB71" s="110"/>
      <c r="AC71" s="110"/>
      <c r="AD71" s="110"/>
    </row>
    <row r="72" spans="1:30" ht="14.15" x14ac:dyDescent="0.3">
      <c r="A72" s="110" t="s">
        <v>150</v>
      </c>
      <c r="B72" s="262"/>
      <c r="C72" s="119">
        <v>7</v>
      </c>
      <c r="D72" s="124" t="s">
        <v>97</v>
      </c>
      <c r="E72" s="121"/>
      <c r="F72" s="122">
        <f t="shared" si="25"/>
        <v>0</v>
      </c>
      <c r="G72" s="121"/>
      <c r="H72" s="123">
        <f t="shared" si="26"/>
        <v>0</v>
      </c>
      <c r="I72" s="121"/>
      <c r="J72" s="122">
        <f t="shared" si="21"/>
        <v>0</v>
      </c>
      <c r="K72" s="121"/>
      <c r="L72" s="123">
        <f t="shared" si="22"/>
        <v>0</v>
      </c>
      <c r="M72" s="121"/>
      <c r="N72" s="123">
        <f t="shared" si="23"/>
        <v>0</v>
      </c>
      <c r="O72" s="121"/>
      <c r="P72" s="263">
        <f t="shared" si="24"/>
        <v>0</v>
      </c>
      <c r="Q72" s="110"/>
      <c r="R72" s="425" t="s">
        <v>69</v>
      </c>
      <c r="S72" s="384"/>
      <c r="T72" s="384"/>
      <c r="U72" s="385">
        <f>SUM(E79+G79)</f>
        <v>0</v>
      </c>
      <c r="V72" s="385">
        <f>SUM(I79+K79)</f>
        <v>0</v>
      </c>
      <c r="W72" s="385">
        <f>SUM(M79+O79)</f>
        <v>0</v>
      </c>
      <c r="X72" s="384"/>
      <c r="Y72" s="110"/>
      <c r="Z72" s="110"/>
      <c r="AA72" s="110"/>
      <c r="AB72" s="110"/>
      <c r="AC72" s="110"/>
      <c r="AD72" s="110"/>
    </row>
    <row r="73" spans="1:30" ht="14.15" x14ac:dyDescent="0.3">
      <c r="A73" s="110"/>
      <c r="B73" s="262"/>
      <c r="C73" s="119">
        <v>8</v>
      </c>
      <c r="D73" s="124" t="s">
        <v>98</v>
      </c>
      <c r="E73" s="121"/>
      <c r="F73" s="122">
        <f t="shared" si="25"/>
        <v>0</v>
      </c>
      <c r="G73" s="121"/>
      <c r="H73" s="123">
        <f t="shared" si="26"/>
        <v>0</v>
      </c>
      <c r="I73" s="121"/>
      <c r="J73" s="122">
        <f t="shared" si="21"/>
        <v>0</v>
      </c>
      <c r="K73" s="121"/>
      <c r="L73" s="123">
        <f t="shared" si="22"/>
        <v>0</v>
      </c>
      <c r="M73" s="121"/>
      <c r="N73" s="123">
        <f t="shared" si="23"/>
        <v>0</v>
      </c>
      <c r="O73" s="121"/>
      <c r="P73" s="263">
        <f t="shared" si="24"/>
        <v>0</v>
      </c>
      <c r="Q73" s="110"/>
      <c r="R73" s="425" t="s">
        <v>69</v>
      </c>
      <c r="S73" s="384"/>
      <c r="T73" s="384"/>
      <c r="U73" s="384"/>
      <c r="V73" s="384"/>
      <c r="W73" s="384"/>
      <c r="X73" s="384"/>
      <c r="Y73" s="110"/>
      <c r="Z73" s="110"/>
      <c r="AA73" s="110"/>
      <c r="AB73" s="110"/>
      <c r="AC73" s="110"/>
      <c r="AD73" s="110"/>
    </row>
    <row r="74" spans="1:30" ht="14.15" x14ac:dyDescent="0.3">
      <c r="A74" s="77"/>
      <c r="B74" s="262"/>
      <c r="C74" s="119">
        <v>9</v>
      </c>
      <c r="D74" s="124" t="s">
        <v>174</v>
      </c>
      <c r="E74" s="121"/>
      <c r="F74" s="122">
        <f t="shared" si="25"/>
        <v>0</v>
      </c>
      <c r="G74" s="121"/>
      <c r="H74" s="123">
        <f t="shared" si="26"/>
        <v>0</v>
      </c>
      <c r="I74" s="121"/>
      <c r="J74" s="122">
        <f t="shared" si="21"/>
        <v>0</v>
      </c>
      <c r="K74" s="121"/>
      <c r="L74" s="123">
        <f t="shared" si="22"/>
        <v>0</v>
      </c>
      <c r="M74" s="121"/>
      <c r="N74" s="123">
        <f t="shared" si="23"/>
        <v>0</v>
      </c>
      <c r="O74" s="121"/>
      <c r="P74" s="263">
        <f t="shared" si="24"/>
        <v>0</v>
      </c>
      <c r="Q74" s="77"/>
      <c r="R74" s="425" t="s">
        <v>69</v>
      </c>
      <c r="S74" s="384"/>
      <c r="T74" s="384"/>
      <c r="U74" s="386"/>
      <c r="V74" s="384"/>
      <c r="W74" s="384"/>
      <c r="X74" s="384"/>
      <c r="Y74" s="110"/>
      <c r="Z74" s="110"/>
      <c r="AA74" s="110"/>
      <c r="AB74" s="110"/>
      <c r="AC74" s="110"/>
      <c r="AD74" s="77"/>
    </row>
    <row r="75" spans="1:30" ht="14.15" x14ac:dyDescent="0.3">
      <c r="A75" s="77"/>
      <c r="B75" s="262"/>
      <c r="C75" s="119">
        <v>10</v>
      </c>
      <c r="D75" s="124" t="s">
        <v>99</v>
      </c>
      <c r="E75" s="121"/>
      <c r="F75" s="122">
        <f t="shared" si="25"/>
        <v>0</v>
      </c>
      <c r="G75" s="121"/>
      <c r="H75" s="123">
        <f t="shared" si="26"/>
        <v>0</v>
      </c>
      <c r="I75" s="121"/>
      <c r="J75" s="122">
        <f t="shared" si="21"/>
        <v>0</v>
      </c>
      <c r="K75" s="121"/>
      <c r="L75" s="123">
        <f t="shared" si="22"/>
        <v>0</v>
      </c>
      <c r="M75" s="121"/>
      <c r="N75" s="123">
        <f t="shared" si="23"/>
        <v>0</v>
      </c>
      <c r="O75" s="121"/>
      <c r="P75" s="263">
        <f t="shared" si="24"/>
        <v>0</v>
      </c>
      <c r="Q75" s="77"/>
      <c r="R75" s="425" t="s">
        <v>69</v>
      </c>
      <c r="S75" s="384"/>
      <c r="T75" s="384"/>
      <c r="U75" s="386"/>
      <c r="V75" s="384"/>
      <c r="W75" s="384"/>
      <c r="X75" s="384"/>
      <c r="Y75" s="110"/>
      <c r="Z75" s="110"/>
      <c r="AA75" s="110"/>
      <c r="AB75" s="110"/>
      <c r="AC75" s="110"/>
      <c r="AD75" s="77"/>
    </row>
    <row r="76" spans="1:30" ht="14.15" x14ac:dyDescent="0.3">
      <c r="A76" s="110"/>
      <c r="B76" s="262"/>
      <c r="C76" s="119">
        <v>11</v>
      </c>
      <c r="D76" s="120" t="s">
        <v>91</v>
      </c>
      <c r="E76" s="121"/>
      <c r="F76" s="122">
        <f t="shared" si="25"/>
        <v>0</v>
      </c>
      <c r="G76" s="121"/>
      <c r="H76" s="123">
        <f t="shared" si="26"/>
        <v>0</v>
      </c>
      <c r="I76" s="121"/>
      <c r="J76" s="122">
        <f t="shared" si="21"/>
        <v>0</v>
      </c>
      <c r="K76" s="121"/>
      <c r="L76" s="123">
        <f t="shared" si="22"/>
        <v>0</v>
      </c>
      <c r="M76" s="121"/>
      <c r="N76" s="123">
        <f t="shared" si="23"/>
        <v>0</v>
      </c>
      <c r="O76" s="121"/>
      <c r="P76" s="263">
        <f t="shared" si="24"/>
        <v>0</v>
      </c>
      <c r="Q76" s="125"/>
      <c r="R76" s="425" t="s">
        <v>69</v>
      </c>
      <c r="S76" s="387"/>
      <c r="T76" s="387"/>
      <c r="U76" s="387"/>
      <c r="V76" s="387"/>
      <c r="W76" s="387"/>
      <c r="X76" s="387"/>
      <c r="Y76" s="77"/>
      <c r="Z76" s="77"/>
      <c r="AA76" s="77"/>
      <c r="AB76" s="77"/>
      <c r="AC76" s="77"/>
      <c r="AD76" s="125"/>
    </row>
    <row r="77" spans="1:30" ht="14.15" x14ac:dyDescent="0.3">
      <c r="A77" s="110"/>
      <c r="B77" s="262"/>
      <c r="C77" s="119">
        <v>12</v>
      </c>
      <c r="D77" s="120" t="s">
        <v>92</v>
      </c>
      <c r="E77" s="121"/>
      <c r="F77" s="122">
        <f t="shared" si="25"/>
        <v>0</v>
      </c>
      <c r="G77" s="121"/>
      <c r="H77" s="123">
        <f t="shared" si="26"/>
        <v>0</v>
      </c>
      <c r="I77" s="121"/>
      <c r="J77" s="122">
        <f t="shared" si="21"/>
        <v>0</v>
      </c>
      <c r="K77" s="121"/>
      <c r="L77" s="123">
        <f t="shared" si="22"/>
        <v>0</v>
      </c>
      <c r="M77" s="121"/>
      <c r="N77" s="123">
        <f t="shared" si="23"/>
        <v>0</v>
      </c>
      <c r="O77" s="121"/>
      <c r="P77" s="263">
        <f t="shared" si="24"/>
        <v>0</v>
      </c>
      <c r="Q77" s="126"/>
      <c r="R77" s="425" t="s">
        <v>69</v>
      </c>
      <c r="S77" s="384"/>
      <c r="T77" s="384"/>
      <c r="U77" s="384"/>
      <c r="V77" s="384"/>
      <c r="W77" s="388"/>
      <c r="X77" s="384"/>
      <c r="Y77" s="125"/>
      <c r="Z77" s="125"/>
      <c r="AA77" s="125"/>
      <c r="AB77" s="125"/>
      <c r="AC77" s="125"/>
      <c r="AD77" s="125"/>
    </row>
    <row r="78" spans="1:30" ht="14.15" x14ac:dyDescent="0.3">
      <c r="B78" s="262"/>
      <c r="C78" s="127"/>
      <c r="D78" s="128" t="s">
        <v>93</v>
      </c>
      <c r="E78" s="129">
        <f t="shared" ref="E78:P78" si="27">SUM(E66:E77)</f>
        <v>1</v>
      </c>
      <c r="F78" s="130">
        <f t="shared" si="27"/>
        <v>0</v>
      </c>
      <c r="G78" s="129">
        <f t="shared" si="27"/>
        <v>1</v>
      </c>
      <c r="H78" s="130">
        <f t="shared" si="27"/>
        <v>0</v>
      </c>
      <c r="I78" s="129">
        <f t="shared" si="27"/>
        <v>1</v>
      </c>
      <c r="J78" s="130">
        <f t="shared" si="27"/>
        <v>0</v>
      </c>
      <c r="K78" s="129">
        <f t="shared" si="27"/>
        <v>1</v>
      </c>
      <c r="L78" s="130">
        <f t="shared" si="27"/>
        <v>0</v>
      </c>
      <c r="M78" s="129">
        <f t="shared" si="27"/>
        <v>1</v>
      </c>
      <c r="N78" s="130">
        <f t="shared" si="27"/>
        <v>0</v>
      </c>
      <c r="O78" s="129">
        <f t="shared" si="27"/>
        <v>1</v>
      </c>
      <c r="P78" s="264">
        <f t="shared" si="27"/>
        <v>0</v>
      </c>
      <c r="Q78" s="110"/>
      <c r="R78" s="425" t="s">
        <v>69</v>
      </c>
      <c r="S78" s="384"/>
      <c r="T78" s="384"/>
      <c r="U78" s="384"/>
      <c r="V78" s="384"/>
      <c r="W78" s="384"/>
      <c r="X78" s="384"/>
      <c r="Y78" s="125"/>
      <c r="Z78" s="125"/>
      <c r="AA78" s="125"/>
      <c r="AB78" s="125"/>
      <c r="AC78" s="125"/>
    </row>
    <row r="79" spans="1:30" ht="23.25" customHeight="1" x14ac:dyDescent="0.3">
      <c r="B79" s="265"/>
      <c r="C79" s="970" t="s">
        <v>94</v>
      </c>
      <c r="D79" s="970"/>
      <c r="E79" s="131"/>
      <c r="F79" s="132"/>
      <c r="G79" s="131"/>
      <c r="H79" s="133"/>
      <c r="I79" s="131"/>
      <c r="J79" s="132"/>
      <c r="K79" s="131"/>
      <c r="L79" s="133"/>
      <c r="M79" s="131"/>
      <c r="N79" s="132"/>
      <c r="O79" s="131"/>
      <c r="P79" s="266"/>
      <c r="R79" s="426" t="s">
        <v>69</v>
      </c>
      <c r="S79" s="381"/>
      <c r="T79" s="381"/>
      <c r="U79" s="381"/>
      <c r="V79" s="381"/>
      <c r="W79" s="381"/>
      <c r="X79" s="381"/>
    </row>
    <row r="80" spans="1:30" ht="23.25" customHeight="1" x14ac:dyDescent="0.3">
      <c r="B80" s="971" t="s">
        <v>101</v>
      </c>
      <c r="C80" s="972"/>
      <c r="D80" s="972"/>
      <c r="E80" s="961" t="s">
        <v>100</v>
      </c>
      <c r="F80" s="962"/>
      <c r="G80" s="963" t="str">
        <f>IF(U72=0,"E99 + G99 ausfüllen",IF(U72&lt;100%,"Prozentanteil zu niedrig!",IF(U72&gt;100%,"Prozentanteil zu hoch!",(F78*E79)+(H78*G79))))</f>
        <v>E99 + G99 ausfüllen</v>
      </c>
      <c r="H80" s="964"/>
      <c r="I80" s="961" t="s">
        <v>100</v>
      </c>
      <c r="J80" s="962"/>
      <c r="K80" s="963" t="str">
        <f>IF(V72=0,"E99 + G99 ausfüllen",IF(V72&lt;100%,"Prozentanteil zu niedrig!",IF(V72&gt;100%,"Prozentanteil zu hoch!",(J78*I79)+(L78*K79))))</f>
        <v>E99 + G99 ausfüllen</v>
      </c>
      <c r="L80" s="964"/>
      <c r="M80" s="961" t="s">
        <v>100</v>
      </c>
      <c r="N80" s="962"/>
      <c r="O80" s="963" t="str">
        <f>IF(W72=0,"E99 + G99 ausfüllen",IF(W72&lt;100%,"Prozentanteil zu niedrig!",IF(W72&gt;100%,"Prozentanteil zu hoch!",(N78*M79)+(P78*O79))))</f>
        <v>E99 + G99 ausfüllen</v>
      </c>
      <c r="P80" s="969"/>
      <c r="R80" s="426" t="s">
        <v>69</v>
      </c>
      <c r="S80" s="381"/>
      <c r="T80" s="381"/>
      <c r="U80" s="381"/>
      <c r="V80" s="381"/>
      <c r="W80" s="381"/>
      <c r="X80" s="381"/>
    </row>
    <row r="81" spans="1:30" ht="23.25" customHeight="1" x14ac:dyDescent="0.3">
      <c r="A81" s="76"/>
      <c r="B81" s="971"/>
      <c r="C81" s="972"/>
      <c r="D81" s="973"/>
      <c r="E81" s="966" t="str">
        <f>IF(G79=100%,"",IF(E79&gt;0,"",$S$69))</f>
        <v>Tragen Sie die prozentualen Anteile der Sozialversicherungspflichtigen Mitarbeiter ein !!!!</v>
      </c>
      <c r="F81" s="967"/>
      <c r="G81" s="967"/>
      <c r="H81" s="978"/>
      <c r="I81" s="966" t="str">
        <f>IF(K79=100%,"",IF(I79&gt;0,"",$S$69))</f>
        <v>Tragen Sie die prozentualen Anteile der Sozialversicherungspflichtigen Mitarbeiter ein !!!!</v>
      </c>
      <c r="J81" s="967"/>
      <c r="K81" s="967"/>
      <c r="L81" s="978"/>
      <c r="M81" s="966" t="str">
        <f>IF(O79=100%,"",IF(M79&gt;0,"",$S$69))</f>
        <v>Tragen Sie die prozentualen Anteile der Sozialversicherungspflichtigen Mitarbeiter ein !!!!</v>
      </c>
      <c r="N81" s="967"/>
      <c r="O81" s="967"/>
      <c r="P81" s="968"/>
      <c r="Q81" s="76"/>
      <c r="R81" s="426" t="s">
        <v>69</v>
      </c>
      <c r="S81" s="381"/>
      <c r="T81" s="381"/>
      <c r="U81" s="381"/>
      <c r="V81" s="381"/>
      <c r="W81" s="381"/>
      <c r="X81" s="381"/>
      <c r="AD81" s="76"/>
    </row>
    <row r="82" spans="1:30" ht="23.25" customHeight="1" thickBot="1" x14ac:dyDescent="0.35">
      <c r="A82" s="76"/>
      <c r="B82" s="974"/>
      <c r="C82" s="975"/>
      <c r="D82" s="976"/>
      <c r="E82" s="958" t="str">
        <f>IF(E79=100%,"",IF(G79&gt;0,"",$S$70))</f>
        <v>Tragen Sie die prozentualen Anteile der Geringfügig beschäftigte Mitarbeiter ein !!!!</v>
      </c>
      <c r="F82" s="959"/>
      <c r="G82" s="959"/>
      <c r="H82" s="960"/>
      <c r="I82" s="958" t="str">
        <f>IF(I79=100%,"",IF(K79&gt;0,"",$S$70))</f>
        <v>Tragen Sie die prozentualen Anteile der Geringfügig beschäftigte Mitarbeiter ein !!!!</v>
      </c>
      <c r="J82" s="959"/>
      <c r="K82" s="959"/>
      <c r="L82" s="960"/>
      <c r="M82" s="958" t="str">
        <f>IF(M79=100%,"",IF(O79&gt;0,"",$S$70))</f>
        <v>Tragen Sie die prozentualen Anteile der Geringfügig beschäftigte Mitarbeiter ein !!!!</v>
      </c>
      <c r="N82" s="959"/>
      <c r="O82" s="959"/>
      <c r="P82" s="965"/>
      <c r="Q82" s="76"/>
      <c r="R82" s="426" t="s">
        <v>69</v>
      </c>
      <c r="S82" s="380"/>
      <c r="T82" s="380"/>
      <c r="U82" s="380"/>
      <c r="V82" s="380"/>
      <c r="W82" s="380"/>
      <c r="X82" s="380"/>
      <c r="Y82" s="76"/>
      <c r="Z82" s="76"/>
      <c r="AA82" s="76"/>
      <c r="AB82" s="76"/>
      <c r="AC82" s="76"/>
      <c r="AD82" s="76"/>
    </row>
    <row r="83" spans="1:30" ht="12.9" hidden="1" thickBot="1" x14ac:dyDescent="0.35">
      <c r="A83" s="110"/>
      <c r="Q83" s="118"/>
      <c r="R83" s="424"/>
      <c r="S83" s="979"/>
      <c r="T83" s="979"/>
      <c r="U83" s="979"/>
      <c r="V83" s="979"/>
      <c r="W83" s="979"/>
      <c r="X83" s="979"/>
      <c r="Y83" s="110"/>
      <c r="Z83" s="110"/>
      <c r="AA83" s="110"/>
      <c r="AB83" s="110"/>
      <c r="AC83" s="110"/>
      <c r="AD83" s="110"/>
    </row>
    <row r="84" spans="1:30" ht="30" hidden="1" customHeight="1" x14ac:dyDescent="0.3">
      <c r="A84" s="110"/>
      <c r="B84" s="950" t="s">
        <v>87</v>
      </c>
      <c r="C84" s="951"/>
      <c r="D84" s="951"/>
      <c r="E84" s="954" t="s">
        <v>2</v>
      </c>
      <c r="F84" s="954"/>
      <c r="G84" s="954" t="s">
        <v>3</v>
      </c>
      <c r="H84" s="954"/>
      <c r="I84" s="957" t="s">
        <v>4</v>
      </c>
      <c r="J84" s="957"/>
      <c r="K84" s="957" t="s">
        <v>5</v>
      </c>
      <c r="L84" s="957"/>
      <c r="M84" s="955" t="s">
        <v>6</v>
      </c>
      <c r="N84" s="955"/>
      <c r="O84" s="955" t="s">
        <v>7</v>
      </c>
      <c r="P84" s="956"/>
      <c r="Q84" s="118"/>
      <c r="R84" s="423" t="s">
        <v>69</v>
      </c>
      <c r="S84" s="166"/>
      <c r="T84" s="166"/>
      <c r="U84" s="166"/>
      <c r="V84" s="166"/>
      <c r="W84" s="166"/>
      <c r="X84" s="166"/>
      <c r="Y84" s="110"/>
      <c r="Z84" s="110"/>
      <c r="AA84" s="110"/>
      <c r="AB84" s="110"/>
      <c r="AC84" s="110"/>
      <c r="AD84" s="110"/>
    </row>
    <row r="85" spans="1:30" hidden="1" x14ac:dyDescent="0.3">
      <c r="A85" s="110"/>
      <c r="B85" s="952"/>
      <c r="C85" s="953"/>
      <c r="D85" s="953"/>
      <c r="E85" s="108" t="s">
        <v>8</v>
      </c>
      <c r="F85" s="109" t="s">
        <v>9</v>
      </c>
      <c r="G85" s="108" t="s">
        <v>8</v>
      </c>
      <c r="H85" s="109" t="s">
        <v>9</v>
      </c>
      <c r="I85" s="108" t="s">
        <v>8</v>
      </c>
      <c r="J85" s="109" t="s">
        <v>9</v>
      </c>
      <c r="K85" s="108" t="s">
        <v>8</v>
      </c>
      <c r="L85" s="109" t="s">
        <v>9</v>
      </c>
      <c r="M85" s="108" t="s">
        <v>8</v>
      </c>
      <c r="N85" s="109" t="s">
        <v>9</v>
      </c>
      <c r="O85" s="108" t="s">
        <v>8</v>
      </c>
      <c r="P85" s="259" t="s">
        <v>9</v>
      </c>
      <c r="Q85" s="118"/>
      <c r="R85" s="424" t="s">
        <v>69</v>
      </c>
      <c r="S85" s="979"/>
      <c r="T85" s="979"/>
      <c r="U85" s="979"/>
      <c r="V85" s="979"/>
      <c r="W85" s="979"/>
      <c r="X85" s="979"/>
      <c r="Y85" s="110"/>
      <c r="Z85" s="110"/>
      <c r="AA85" s="110"/>
      <c r="AB85" s="110"/>
      <c r="AC85" s="110"/>
      <c r="AD85" s="110"/>
    </row>
    <row r="86" spans="1:30" ht="14.15" hidden="1" x14ac:dyDescent="0.3">
      <c r="A86" s="110"/>
      <c r="B86" s="260"/>
      <c r="C86" s="111">
        <v>1</v>
      </c>
      <c r="D86" s="112" t="s">
        <v>10</v>
      </c>
      <c r="E86" s="113">
        <v>1</v>
      </c>
      <c r="F86" s="114"/>
      <c r="G86" s="115">
        <v>1</v>
      </c>
      <c r="H86" s="116">
        <f>F86</f>
        <v>0</v>
      </c>
      <c r="I86" s="113">
        <v>1</v>
      </c>
      <c r="J86" s="114">
        <f>F86</f>
        <v>0</v>
      </c>
      <c r="K86" s="115">
        <v>1</v>
      </c>
      <c r="L86" s="116">
        <f>F86</f>
        <v>0</v>
      </c>
      <c r="M86" s="117">
        <v>1</v>
      </c>
      <c r="N86" s="116">
        <f>F86</f>
        <v>0</v>
      </c>
      <c r="O86" s="115">
        <v>1</v>
      </c>
      <c r="P86" s="261">
        <f>F86</f>
        <v>0</v>
      </c>
      <c r="Q86" s="118"/>
      <c r="R86" s="425" t="s">
        <v>69</v>
      </c>
      <c r="S86" s="162"/>
      <c r="T86" s="162"/>
      <c r="U86" s="162"/>
      <c r="V86" s="162"/>
      <c r="W86" s="162"/>
      <c r="X86" s="162"/>
      <c r="Y86" s="76"/>
      <c r="Z86" s="76"/>
      <c r="AA86" s="76"/>
      <c r="AB86" s="76"/>
      <c r="AC86" s="76"/>
      <c r="AD86" s="110"/>
    </row>
    <row r="87" spans="1:30" ht="14.15" hidden="1" x14ac:dyDescent="0.3">
      <c r="A87" s="110"/>
      <c r="B87" s="262"/>
      <c r="C87" s="119">
        <v>2</v>
      </c>
      <c r="D87" s="120" t="s">
        <v>66</v>
      </c>
      <c r="E87" s="155"/>
      <c r="F87" s="122"/>
      <c r="G87" s="155"/>
      <c r="H87" s="123"/>
      <c r="I87" s="121"/>
      <c r="J87" s="122">
        <f>SUM($J$86*I87)</f>
        <v>0</v>
      </c>
      <c r="K87" s="121"/>
      <c r="L87" s="123">
        <f>SUM($L$86*K87)</f>
        <v>0</v>
      </c>
      <c r="M87" s="121"/>
      <c r="N87" s="123">
        <f>SUM($N$86*M87)</f>
        <v>0</v>
      </c>
      <c r="O87" s="121"/>
      <c r="P87" s="263">
        <f>SUM($P$86*O87)</f>
        <v>0</v>
      </c>
      <c r="Q87" s="118"/>
      <c r="R87" s="425" t="s">
        <v>69</v>
      </c>
      <c r="S87" s="979"/>
      <c r="T87" s="979"/>
      <c r="U87" s="979"/>
      <c r="V87" s="979"/>
      <c r="W87" s="979"/>
      <c r="X87" s="979"/>
      <c r="Y87" s="110"/>
      <c r="Z87" s="110"/>
      <c r="AA87" s="110"/>
      <c r="AB87" s="110"/>
      <c r="AC87" s="110"/>
      <c r="AD87" s="110" t="s">
        <v>150</v>
      </c>
    </row>
    <row r="88" spans="1:30" ht="14.15" hidden="1" x14ac:dyDescent="0.3">
      <c r="A88" s="110"/>
      <c r="B88" s="262"/>
      <c r="C88" s="119">
        <v>3</v>
      </c>
      <c r="D88" s="120" t="s">
        <v>12</v>
      </c>
      <c r="E88" s="121"/>
      <c r="F88" s="122">
        <f>SUM($F$86*E88)</f>
        <v>0</v>
      </c>
      <c r="G88" s="121"/>
      <c r="H88" s="123">
        <f>SUM($H$86*G88)</f>
        <v>0</v>
      </c>
      <c r="I88" s="121"/>
      <c r="J88" s="122">
        <f t="shared" ref="J88:J97" si="28">SUM($J$86*I88)</f>
        <v>0</v>
      </c>
      <c r="K88" s="121"/>
      <c r="L88" s="123">
        <f t="shared" ref="L88:L97" si="29">SUM($L$86*K88)</f>
        <v>0</v>
      </c>
      <c r="M88" s="121"/>
      <c r="N88" s="123">
        <f t="shared" ref="N88:N97" si="30">SUM($N$86*M88)</f>
        <v>0</v>
      </c>
      <c r="O88" s="121"/>
      <c r="P88" s="263">
        <f t="shared" ref="P88:P97" si="31">SUM($P$86*O88)</f>
        <v>0</v>
      </c>
      <c r="Q88" s="118"/>
      <c r="R88" s="425" t="s">
        <v>69</v>
      </c>
      <c r="Y88" s="110"/>
      <c r="Z88" s="110"/>
      <c r="AA88" s="110"/>
      <c r="AB88" s="110"/>
      <c r="AC88" s="110"/>
      <c r="AD88" s="110"/>
    </row>
    <row r="89" spans="1:30" ht="14.15" hidden="1" x14ac:dyDescent="0.3">
      <c r="A89" s="110"/>
      <c r="B89" s="262"/>
      <c r="C89" s="119">
        <v>4</v>
      </c>
      <c r="D89" s="120" t="s">
        <v>13</v>
      </c>
      <c r="E89" s="121"/>
      <c r="F89" s="122">
        <f t="shared" ref="F89:F97" si="32">SUM($F$86*E89)</f>
        <v>0</v>
      </c>
      <c r="G89" s="121"/>
      <c r="H89" s="123">
        <f t="shared" ref="H89:H97" si="33">SUM($H$86*G89)</f>
        <v>0</v>
      </c>
      <c r="I89" s="121"/>
      <c r="J89" s="122">
        <f t="shared" si="28"/>
        <v>0</v>
      </c>
      <c r="K89" s="121"/>
      <c r="L89" s="123">
        <f t="shared" si="29"/>
        <v>0</v>
      </c>
      <c r="M89" s="121"/>
      <c r="N89" s="123">
        <f t="shared" si="30"/>
        <v>0</v>
      </c>
      <c r="O89" s="121"/>
      <c r="P89" s="263">
        <f t="shared" si="31"/>
        <v>0</v>
      </c>
      <c r="Q89" s="118"/>
      <c r="R89" s="425" t="s">
        <v>69</v>
      </c>
      <c r="S89" s="979" t="s">
        <v>11</v>
      </c>
      <c r="T89" s="979"/>
      <c r="U89" s="979"/>
      <c r="V89" s="979"/>
      <c r="W89" s="979"/>
      <c r="X89" s="979"/>
      <c r="Y89" s="110"/>
      <c r="Z89" s="110"/>
      <c r="AA89" s="110"/>
      <c r="AB89" s="110"/>
      <c r="AC89" s="110"/>
      <c r="AD89" s="110"/>
    </row>
    <row r="90" spans="1:30" ht="14.15" hidden="1" x14ac:dyDescent="0.3">
      <c r="A90" s="110"/>
      <c r="B90" s="262"/>
      <c r="C90" s="119">
        <v>5</v>
      </c>
      <c r="D90" s="120" t="s">
        <v>15</v>
      </c>
      <c r="E90" s="121"/>
      <c r="F90" s="122">
        <f t="shared" si="32"/>
        <v>0</v>
      </c>
      <c r="G90" s="121"/>
      <c r="H90" s="123">
        <f t="shared" si="33"/>
        <v>0</v>
      </c>
      <c r="I90" s="121"/>
      <c r="J90" s="122">
        <f t="shared" si="28"/>
        <v>0</v>
      </c>
      <c r="K90" s="121"/>
      <c r="L90" s="123">
        <f t="shared" si="29"/>
        <v>0</v>
      </c>
      <c r="M90" s="121"/>
      <c r="N90" s="123">
        <f t="shared" si="30"/>
        <v>0</v>
      </c>
      <c r="O90" s="121"/>
      <c r="P90" s="263">
        <f t="shared" si="31"/>
        <v>0</v>
      </c>
      <c r="Q90" s="118"/>
      <c r="R90" s="425" t="s">
        <v>69</v>
      </c>
      <c r="S90" s="979" t="s">
        <v>14</v>
      </c>
      <c r="T90" s="979"/>
      <c r="U90" s="979"/>
      <c r="V90" s="979"/>
      <c r="W90" s="979"/>
      <c r="X90" s="979"/>
      <c r="Y90" s="110"/>
      <c r="Z90" s="110"/>
      <c r="AA90" s="110"/>
      <c r="AB90" s="110"/>
      <c r="AC90" s="110"/>
      <c r="AD90" s="110"/>
    </row>
    <row r="91" spans="1:30" ht="14.15" hidden="1" x14ac:dyDescent="0.3">
      <c r="A91" s="110"/>
      <c r="B91" s="262"/>
      <c r="C91" s="119">
        <v>6</v>
      </c>
      <c r="D91" s="124" t="s">
        <v>96</v>
      </c>
      <c r="E91" s="121"/>
      <c r="F91" s="122">
        <f t="shared" si="32"/>
        <v>0</v>
      </c>
      <c r="G91" s="121"/>
      <c r="H91" s="123">
        <f t="shared" si="33"/>
        <v>0</v>
      </c>
      <c r="I91" s="121"/>
      <c r="J91" s="122">
        <f t="shared" si="28"/>
        <v>0</v>
      </c>
      <c r="K91" s="121"/>
      <c r="L91" s="123">
        <f t="shared" si="29"/>
        <v>0</v>
      </c>
      <c r="M91" s="121"/>
      <c r="N91" s="123">
        <f t="shared" si="30"/>
        <v>0</v>
      </c>
      <c r="O91" s="121"/>
      <c r="P91" s="263">
        <f t="shared" si="31"/>
        <v>0</v>
      </c>
      <c r="Q91" s="118"/>
      <c r="R91" s="425" t="s">
        <v>69</v>
      </c>
      <c r="S91" s="164" t="s">
        <v>89</v>
      </c>
      <c r="T91" s="164"/>
      <c r="U91" s="165" t="s">
        <v>90</v>
      </c>
      <c r="V91" s="165" t="s">
        <v>90</v>
      </c>
      <c r="W91" s="165" t="s">
        <v>90</v>
      </c>
      <c r="X91" s="164"/>
      <c r="Y91" s="110"/>
      <c r="Z91" s="110"/>
      <c r="AA91" s="110"/>
      <c r="AB91" s="110"/>
      <c r="AC91" s="110"/>
      <c r="AD91" s="110"/>
    </row>
    <row r="92" spans="1:30" ht="14.15" hidden="1" x14ac:dyDescent="0.3">
      <c r="A92" s="110" t="s">
        <v>150</v>
      </c>
      <c r="B92" s="262"/>
      <c r="C92" s="119">
        <v>7</v>
      </c>
      <c r="D92" s="124" t="s">
        <v>97</v>
      </c>
      <c r="E92" s="121"/>
      <c r="F92" s="122">
        <f t="shared" si="32"/>
        <v>0</v>
      </c>
      <c r="G92" s="121"/>
      <c r="H92" s="123">
        <f t="shared" si="33"/>
        <v>0</v>
      </c>
      <c r="I92" s="121"/>
      <c r="J92" s="122">
        <f t="shared" si="28"/>
        <v>0</v>
      </c>
      <c r="K92" s="121"/>
      <c r="L92" s="123">
        <f t="shared" si="29"/>
        <v>0</v>
      </c>
      <c r="M92" s="121"/>
      <c r="N92" s="123">
        <f t="shared" si="30"/>
        <v>0</v>
      </c>
      <c r="O92" s="121"/>
      <c r="P92" s="263">
        <f t="shared" si="31"/>
        <v>0</v>
      </c>
      <c r="Q92" s="110"/>
      <c r="R92" s="425" t="s">
        <v>69</v>
      </c>
      <c r="S92" s="166"/>
      <c r="T92" s="166"/>
      <c r="U92" s="167">
        <f>SUM(E99+G99)</f>
        <v>0</v>
      </c>
      <c r="V92" s="167">
        <f>SUM(I99+K99)</f>
        <v>0</v>
      </c>
      <c r="W92" s="167">
        <f>SUM(M99+O99)</f>
        <v>0</v>
      </c>
      <c r="X92" s="166"/>
      <c r="Y92" s="110"/>
      <c r="Z92" s="110"/>
      <c r="AA92" s="110"/>
      <c r="AB92" s="110"/>
      <c r="AC92" s="110"/>
      <c r="AD92" s="110"/>
    </row>
    <row r="93" spans="1:30" ht="14.15" hidden="1" x14ac:dyDescent="0.3">
      <c r="A93" s="110"/>
      <c r="B93" s="262"/>
      <c r="C93" s="119">
        <v>8</v>
      </c>
      <c r="D93" s="124" t="s">
        <v>98</v>
      </c>
      <c r="E93" s="121"/>
      <c r="F93" s="122">
        <f t="shared" si="32"/>
        <v>0</v>
      </c>
      <c r="G93" s="121"/>
      <c r="H93" s="123">
        <f t="shared" si="33"/>
        <v>0</v>
      </c>
      <c r="I93" s="121"/>
      <c r="J93" s="122">
        <f t="shared" si="28"/>
        <v>0</v>
      </c>
      <c r="K93" s="121"/>
      <c r="L93" s="123">
        <f t="shared" si="29"/>
        <v>0</v>
      </c>
      <c r="M93" s="121"/>
      <c r="N93" s="123">
        <f t="shared" si="30"/>
        <v>0</v>
      </c>
      <c r="O93" s="121"/>
      <c r="P93" s="263">
        <f t="shared" si="31"/>
        <v>0</v>
      </c>
      <c r="Q93" s="110"/>
      <c r="R93" s="425" t="s">
        <v>69</v>
      </c>
      <c r="S93" s="166"/>
      <c r="T93" s="166"/>
      <c r="U93" s="166"/>
      <c r="V93" s="166"/>
      <c r="W93" s="166"/>
      <c r="X93" s="166"/>
      <c r="Y93" s="110"/>
      <c r="Z93" s="110"/>
      <c r="AA93" s="110"/>
      <c r="AB93" s="110"/>
      <c r="AC93" s="110"/>
      <c r="AD93" s="110"/>
    </row>
    <row r="94" spans="1:30" ht="14.15" hidden="1" x14ac:dyDescent="0.3">
      <c r="A94" s="77"/>
      <c r="B94" s="262"/>
      <c r="C94" s="119">
        <v>9</v>
      </c>
      <c r="D94" s="124" t="s">
        <v>174</v>
      </c>
      <c r="E94" s="121"/>
      <c r="F94" s="122">
        <f t="shared" si="32"/>
        <v>0</v>
      </c>
      <c r="G94" s="121"/>
      <c r="H94" s="123">
        <f t="shared" si="33"/>
        <v>0</v>
      </c>
      <c r="I94" s="121"/>
      <c r="J94" s="122">
        <f t="shared" si="28"/>
        <v>0</v>
      </c>
      <c r="K94" s="121"/>
      <c r="L94" s="123">
        <f t="shared" si="29"/>
        <v>0</v>
      </c>
      <c r="M94" s="121"/>
      <c r="N94" s="123">
        <f t="shared" si="30"/>
        <v>0</v>
      </c>
      <c r="O94" s="121"/>
      <c r="P94" s="263">
        <f t="shared" si="31"/>
        <v>0</v>
      </c>
      <c r="Q94" s="77"/>
      <c r="R94" s="425" t="s">
        <v>69</v>
      </c>
      <c r="S94" s="166"/>
      <c r="T94" s="166"/>
      <c r="U94" s="168"/>
      <c r="V94" s="166"/>
      <c r="W94" s="166"/>
      <c r="X94" s="166"/>
      <c r="Y94" s="110"/>
      <c r="Z94" s="110"/>
      <c r="AA94" s="110"/>
      <c r="AB94" s="110"/>
      <c r="AC94" s="110"/>
      <c r="AD94" s="77"/>
    </row>
    <row r="95" spans="1:30" ht="14.15" hidden="1" x14ac:dyDescent="0.3">
      <c r="A95" s="77"/>
      <c r="B95" s="262"/>
      <c r="C95" s="119">
        <v>10</v>
      </c>
      <c r="D95" s="124" t="s">
        <v>99</v>
      </c>
      <c r="E95" s="121"/>
      <c r="F95" s="122">
        <f t="shared" si="32"/>
        <v>0</v>
      </c>
      <c r="G95" s="121"/>
      <c r="H95" s="123">
        <f t="shared" si="33"/>
        <v>0</v>
      </c>
      <c r="I95" s="121"/>
      <c r="J95" s="122">
        <f t="shared" si="28"/>
        <v>0</v>
      </c>
      <c r="K95" s="121"/>
      <c r="L95" s="123">
        <f t="shared" si="29"/>
        <v>0</v>
      </c>
      <c r="M95" s="121"/>
      <c r="N95" s="123">
        <f t="shared" si="30"/>
        <v>0</v>
      </c>
      <c r="O95" s="121"/>
      <c r="P95" s="263">
        <f t="shared" si="31"/>
        <v>0</v>
      </c>
      <c r="Q95" s="77"/>
      <c r="R95" s="425" t="s">
        <v>69</v>
      </c>
      <c r="S95" s="166"/>
      <c r="T95" s="166"/>
      <c r="U95" s="168"/>
      <c r="V95" s="166"/>
      <c r="W95" s="166"/>
      <c r="X95" s="166"/>
      <c r="Y95" s="110"/>
      <c r="Z95" s="110"/>
      <c r="AA95" s="110"/>
      <c r="AB95" s="110"/>
      <c r="AC95" s="110"/>
      <c r="AD95" s="77"/>
    </row>
    <row r="96" spans="1:30" ht="14.15" hidden="1" x14ac:dyDescent="0.3">
      <c r="A96" s="110"/>
      <c r="B96" s="262"/>
      <c r="C96" s="119">
        <v>11</v>
      </c>
      <c r="D96" s="120" t="s">
        <v>91</v>
      </c>
      <c r="E96" s="121"/>
      <c r="F96" s="122">
        <f t="shared" si="32"/>
        <v>0</v>
      </c>
      <c r="G96" s="121"/>
      <c r="H96" s="123">
        <f t="shared" si="33"/>
        <v>0</v>
      </c>
      <c r="I96" s="121"/>
      <c r="J96" s="122">
        <f t="shared" si="28"/>
        <v>0</v>
      </c>
      <c r="K96" s="121"/>
      <c r="L96" s="123">
        <f t="shared" si="29"/>
        <v>0</v>
      </c>
      <c r="M96" s="121"/>
      <c r="N96" s="123">
        <f t="shared" si="30"/>
        <v>0</v>
      </c>
      <c r="O96" s="121"/>
      <c r="P96" s="263">
        <f t="shared" si="31"/>
        <v>0</v>
      </c>
      <c r="Q96" s="125"/>
      <c r="R96" s="425" t="s">
        <v>69</v>
      </c>
      <c r="S96" s="169"/>
      <c r="T96" s="169"/>
      <c r="U96" s="169"/>
      <c r="V96" s="169"/>
      <c r="W96" s="169"/>
      <c r="X96" s="169"/>
      <c r="Y96" s="77"/>
      <c r="Z96" s="77"/>
      <c r="AA96" s="77"/>
      <c r="AB96" s="77"/>
      <c r="AC96" s="77"/>
      <c r="AD96" s="125"/>
    </row>
    <row r="97" spans="1:30" ht="14.15" hidden="1" x14ac:dyDescent="0.3">
      <c r="A97" s="110"/>
      <c r="B97" s="262"/>
      <c r="C97" s="119">
        <v>12</v>
      </c>
      <c r="D97" s="120" t="s">
        <v>92</v>
      </c>
      <c r="E97" s="121"/>
      <c r="F97" s="122">
        <f t="shared" si="32"/>
        <v>0</v>
      </c>
      <c r="G97" s="121"/>
      <c r="H97" s="123">
        <f t="shared" si="33"/>
        <v>0</v>
      </c>
      <c r="I97" s="121"/>
      <c r="J97" s="122">
        <f t="shared" si="28"/>
        <v>0</v>
      </c>
      <c r="K97" s="121"/>
      <c r="L97" s="123">
        <f t="shared" si="29"/>
        <v>0</v>
      </c>
      <c r="M97" s="121"/>
      <c r="N97" s="123">
        <f t="shared" si="30"/>
        <v>0</v>
      </c>
      <c r="O97" s="121"/>
      <c r="P97" s="263">
        <f t="shared" si="31"/>
        <v>0</v>
      </c>
      <c r="Q97" s="126"/>
      <c r="R97" s="425" t="s">
        <v>69</v>
      </c>
      <c r="S97" s="166"/>
      <c r="T97" s="166"/>
      <c r="U97" s="166"/>
      <c r="V97" s="166"/>
      <c r="W97" s="170"/>
      <c r="X97" s="166"/>
      <c r="Y97" s="125"/>
      <c r="Z97" s="125"/>
      <c r="AA97" s="125"/>
      <c r="AB97" s="125"/>
      <c r="AC97" s="125"/>
      <c r="AD97" s="125"/>
    </row>
    <row r="98" spans="1:30" ht="14.15" hidden="1" x14ac:dyDescent="0.3">
      <c r="B98" s="262"/>
      <c r="C98" s="127"/>
      <c r="D98" s="128" t="s">
        <v>93</v>
      </c>
      <c r="E98" s="129">
        <f t="shared" ref="E98:P98" si="34">SUM(E86:E97)</f>
        <v>1</v>
      </c>
      <c r="F98" s="130">
        <f>SUM(F86:F97)</f>
        <v>0</v>
      </c>
      <c r="G98" s="129">
        <f t="shared" si="34"/>
        <v>1</v>
      </c>
      <c r="H98" s="130">
        <f>SUM(H86:H97)</f>
        <v>0</v>
      </c>
      <c r="I98" s="129">
        <f t="shared" si="34"/>
        <v>1</v>
      </c>
      <c r="J98" s="130">
        <f t="shared" si="34"/>
        <v>0</v>
      </c>
      <c r="K98" s="129">
        <f t="shared" si="34"/>
        <v>1</v>
      </c>
      <c r="L98" s="130">
        <f t="shared" si="34"/>
        <v>0</v>
      </c>
      <c r="M98" s="129">
        <f t="shared" si="34"/>
        <v>1</v>
      </c>
      <c r="N98" s="130">
        <f t="shared" si="34"/>
        <v>0</v>
      </c>
      <c r="O98" s="129">
        <f t="shared" si="34"/>
        <v>1</v>
      </c>
      <c r="P98" s="264">
        <f t="shared" si="34"/>
        <v>0</v>
      </c>
      <c r="Q98" s="110"/>
      <c r="R98" s="425" t="s">
        <v>69</v>
      </c>
      <c r="S98" s="166"/>
      <c r="T98" s="166"/>
      <c r="U98" s="166"/>
      <c r="V98" s="166"/>
      <c r="W98" s="166"/>
      <c r="X98" s="166"/>
      <c r="Y98" s="125"/>
      <c r="Z98" s="125"/>
      <c r="AA98" s="125"/>
      <c r="AB98" s="125"/>
      <c r="AC98" s="125"/>
    </row>
    <row r="99" spans="1:30" ht="23.25" hidden="1" customHeight="1" x14ac:dyDescent="0.3">
      <c r="B99" s="265"/>
      <c r="C99" s="970" t="s">
        <v>94</v>
      </c>
      <c r="D99" s="970"/>
      <c r="E99" s="131"/>
      <c r="F99" s="132"/>
      <c r="G99" s="131"/>
      <c r="H99" s="133"/>
      <c r="I99" s="131"/>
      <c r="J99" s="132"/>
      <c r="K99" s="131"/>
      <c r="L99" s="133"/>
      <c r="M99" s="131"/>
      <c r="N99" s="132"/>
      <c r="O99" s="131"/>
      <c r="P99" s="266"/>
      <c r="R99" s="426" t="s">
        <v>69</v>
      </c>
    </row>
    <row r="100" spans="1:30" ht="23.25" hidden="1" customHeight="1" x14ac:dyDescent="0.3">
      <c r="B100" s="971" t="s">
        <v>101</v>
      </c>
      <c r="C100" s="972"/>
      <c r="D100" s="972"/>
      <c r="E100" s="961" t="s">
        <v>100</v>
      </c>
      <c r="F100" s="962"/>
      <c r="G100" s="963" t="str">
        <f>IF(U92=0,"E17 + G17 ausfüllen",IF(U92&lt;100%,"Prozentanteil zu niedrig!",IF(U92&gt;100%,"Prozentanteil zu hoch!",(F98*E99)+(H98*G99))))</f>
        <v>E17 + G17 ausfüllen</v>
      </c>
      <c r="H100" s="964"/>
      <c r="I100" s="961" t="s">
        <v>100</v>
      </c>
      <c r="J100" s="962"/>
      <c r="K100" s="963" t="str">
        <f>IF(V92=0,"E17 + G17 ausfüllen",IF(V92&lt;100%,"Prozentanteil zu niedrig!",IF(V92&gt;100%,"Prozentanteil zu hoch!",(J98*I99)+(L98*K99))))</f>
        <v>E17 + G17 ausfüllen</v>
      </c>
      <c r="L100" s="964"/>
      <c r="M100" s="961" t="s">
        <v>100</v>
      </c>
      <c r="N100" s="962"/>
      <c r="O100" s="963" t="str">
        <f>IF(W92=0,"E17 + G17 ausfüllen",IF(W92&lt;100%,"Prozentanteil zu niedrig!",IF(W92&gt;100%,"Prozentanteil zu hoch!",(N98*M99)+(P98*O99))))</f>
        <v>E17 + G17 ausfüllen</v>
      </c>
      <c r="P100" s="969"/>
      <c r="R100" s="426" t="s">
        <v>69</v>
      </c>
    </row>
    <row r="101" spans="1:30" ht="23.25" hidden="1" customHeight="1" x14ac:dyDescent="0.3">
      <c r="A101" s="76"/>
      <c r="B101" s="971"/>
      <c r="C101" s="972"/>
      <c r="D101" s="973"/>
      <c r="E101" s="966" t="str">
        <f>IF(G99=100%,"",IF(E99&gt;0,"",$S$89))</f>
        <v>Tragen Sie die prozentualen Anteile der Sozialversicherungspflichtigen Mitarbeiter ein !!!!</v>
      </c>
      <c r="F101" s="967"/>
      <c r="G101" s="967"/>
      <c r="H101" s="978"/>
      <c r="I101" s="966" t="str">
        <f>IF(K99=100%,"",IF(I99&gt;0,"",$S$89))</f>
        <v>Tragen Sie die prozentualen Anteile der Sozialversicherungspflichtigen Mitarbeiter ein !!!!</v>
      </c>
      <c r="J101" s="967"/>
      <c r="K101" s="967"/>
      <c r="L101" s="978"/>
      <c r="M101" s="966" t="str">
        <f>IF(O99=100%,"",IF(M99&gt;0,"",$S$89))</f>
        <v>Tragen Sie die prozentualen Anteile der Sozialversicherungspflichtigen Mitarbeiter ein !!!!</v>
      </c>
      <c r="N101" s="967"/>
      <c r="O101" s="967"/>
      <c r="P101" s="968"/>
      <c r="Q101" s="76"/>
      <c r="R101" s="426" t="s">
        <v>69</v>
      </c>
      <c r="AD101" s="76"/>
    </row>
    <row r="102" spans="1:30" ht="23.25" hidden="1" customHeight="1" thickBot="1" x14ac:dyDescent="0.35">
      <c r="A102" s="76"/>
      <c r="B102" s="974"/>
      <c r="C102" s="975"/>
      <c r="D102" s="976"/>
      <c r="E102" s="958" t="str">
        <f>IF(E99=100%,"",IF(G99&gt;0,"",$S$90))</f>
        <v>Tragen Sie die prozentualen Anteile der Geringfügig beschäftigte Mitarbeiter ein !!!!</v>
      </c>
      <c r="F102" s="959"/>
      <c r="G102" s="959"/>
      <c r="H102" s="960"/>
      <c r="I102" s="958" t="str">
        <f>IF(I99=100%,"",IF(K99&gt;0,"",$S$90))</f>
        <v>Tragen Sie die prozentualen Anteile der Geringfügig beschäftigte Mitarbeiter ein !!!!</v>
      </c>
      <c r="J102" s="959"/>
      <c r="K102" s="959"/>
      <c r="L102" s="960"/>
      <c r="M102" s="958" t="str">
        <f>IF(M99=100%,"",IF(O99&gt;0,"",$S$90))</f>
        <v>Tragen Sie die prozentualen Anteile der Geringfügig beschäftigte Mitarbeiter ein !!!!</v>
      </c>
      <c r="N102" s="959"/>
      <c r="O102" s="959"/>
      <c r="P102" s="965"/>
      <c r="Q102" s="76"/>
      <c r="R102" s="426" t="s">
        <v>69</v>
      </c>
      <c r="S102" s="162"/>
      <c r="T102" s="162"/>
      <c r="U102" s="162"/>
      <c r="V102" s="162"/>
      <c r="W102" s="162"/>
      <c r="X102" s="162"/>
      <c r="Y102" s="76"/>
      <c r="Z102" s="76"/>
      <c r="AA102" s="76"/>
      <c r="AB102" s="76"/>
      <c r="AC102" s="76"/>
      <c r="AD102" s="76"/>
    </row>
    <row r="103" spans="1:30" x14ac:dyDescent="0.3">
      <c r="A103" s="156"/>
    </row>
    <row r="104" spans="1:30" x14ac:dyDescent="0.3">
      <c r="A104" s="156"/>
    </row>
    <row r="105" spans="1:30" ht="15.45" x14ac:dyDescent="0.4">
      <c r="A105" s="156"/>
      <c r="B105" s="157" t="s">
        <v>102</v>
      </c>
    </row>
    <row r="106" spans="1:30" x14ac:dyDescent="0.3">
      <c r="A106" s="156"/>
    </row>
    <row r="107" spans="1:30" x14ac:dyDescent="0.3">
      <c r="A107" s="156"/>
    </row>
    <row r="108" spans="1:30" x14ac:dyDescent="0.3">
      <c r="A108" s="156"/>
    </row>
    <row r="109" spans="1:30" x14ac:dyDescent="0.3">
      <c r="A109" s="156"/>
    </row>
    <row r="110" spans="1:30" x14ac:dyDescent="0.3">
      <c r="A110" s="156"/>
    </row>
    <row r="111" spans="1:30" ht="15.45" x14ac:dyDescent="0.3">
      <c r="A111" s="156"/>
      <c r="B111" s="134"/>
      <c r="C111" s="156"/>
      <c r="D111" s="156"/>
      <c r="E111" s="158"/>
      <c r="F111" s="156"/>
      <c r="G111" s="156"/>
      <c r="H111" s="156"/>
      <c r="I111" s="156"/>
      <c r="J111" s="156"/>
      <c r="K111" s="156"/>
    </row>
    <row r="112" spans="1:30" ht="15.45" x14ac:dyDescent="0.3">
      <c r="A112" s="156"/>
      <c r="B112" s="134"/>
      <c r="C112" s="156"/>
      <c r="D112" s="156"/>
      <c r="E112" s="158"/>
      <c r="F112" s="156"/>
      <c r="G112" s="156"/>
      <c r="H112" s="156"/>
      <c r="I112" s="156"/>
      <c r="J112" s="156"/>
      <c r="K112" s="156"/>
    </row>
    <row r="113" spans="1:11" x14ac:dyDescent="0.3">
      <c r="A113" s="156"/>
      <c r="B113" s="156"/>
      <c r="C113" s="156"/>
      <c r="D113" s="156"/>
      <c r="E113" s="156"/>
      <c r="F113" s="156"/>
      <c r="G113" s="156"/>
      <c r="H113" s="156"/>
      <c r="I113" s="156"/>
      <c r="J113" s="156"/>
      <c r="K113" s="156"/>
    </row>
    <row r="114" spans="1:11" x14ac:dyDescent="0.3">
      <c r="A114" s="156"/>
      <c r="B114" s="156"/>
      <c r="C114" s="156"/>
      <c r="D114" s="156"/>
      <c r="E114" s="156"/>
      <c r="F114" s="156"/>
      <c r="G114" s="156"/>
      <c r="H114" s="156"/>
      <c r="I114" s="156"/>
      <c r="J114" s="156"/>
      <c r="K114" s="156"/>
    </row>
    <row r="115" spans="1:11" x14ac:dyDescent="0.3">
      <c r="A115" s="156"/>
      <c r="B115" s="135"/>
      <c r="C115" s="136"/>
      <c r="D115" s="135"/>
      <c r="E115" s="158"/>
      <c r="F115" s="156"/>
      <c r="G115" s="156"/>
      <c r="H115" s="156"/>
      <c r="I115" s="156"/>
      <c r="J115" s="156"/>
      <c r="K115" s="156"/>
    </row>
    <row r="116" spans="1:11" x14ac:dyDescent="0.3">
      <c r="A116" s="156"/>
      <c r="B116" s="135"/>
      <c r="C116" s="136"/>
      <c r="D116" s="135"/>
      <c r="E116" s="158"/>
      <c r="F116" s="156"/>
      <c r="G116" s="156"/>
      <c r="H116" s="156"/>
      <c r="I116" s="156"/>
      <c r="J116" s="156"/>
      <c r="K116" s="156"/>
    </row>
    <row r="117" spans="1:11" x14ac:dyDescent="0.3">
      <c r="A117" s="156"/>
      <c r="B117" s="136"/>
      <c r="C117" s="136"/>
      <c r="D117" s="135"/>
      <c r="E117" s="158"/>
      <c r="F117" s="156"/>
      <c r="G117" s="156"/>
      <c r="H117" s="156"/>
      <c r="I117" s="156"/>
      <c r="J117" s="156"/>
      <c r="K117" s="156"/>
    </row>
    <row r="118" spans="1:11" x14ac:dyDescent="0.3">
      <c r="A118" s="156"/>
      <c r="B118" s="135"/>
      <c r="C118" s="136"/>
      <c r="D118" s="135"/>
      <c r="E118" s="158"/>
      <c r="F118" s="156"/>
      <c r="G118" s="156"/>
      <c r="H118" s="156"/>
      <c r="I118" s="156"/>
      <c r="J118" s="156"/>
      <c r="K118" s="156"/>
    </row>
    <row r="119" spans="1:11" x14ac:dyDescent="0.3">
      <c r="A119" s="156"/>
      <c r="B119" s="136"/>
      <c r="C119" s="136"/>
      <c r="D119" s="135"/>
      <c r="E119" s="158"/>
      <c r="F119" s="156"/>
      <c r="G119" s="156"/>
      <c r="H119" s="156"/>
      <c r="I119" s="156"/>
      <c r="J119" s="156"/>
      <c r="K119" s="156"/>
    </row>
    <row r="120" spans="1:11" x14ac:dyDescent="0.3">
      <c r="A120" s="156"/>
      <c r="B120" s="136"/>
      <c r="C120" s="136"/>
      <c r="D120" s="135"/>
      <c r="E120" s="158"/>
      <c r="F120" s="156"/>
      <c r="G120" s="156"/>
      <c r="H120" s="156"/>
      <c r="I120" s="156"/>
      <c r="J120" s="156"/>
      <c r="K120" s="156"/>
    </row>
    <row r="121" spans="1:11" x14ac:dyDescent="0.3">
      <c r="A121" s="156"/>
      <c r="B121" s="136"/>
      <c r="C121" s="136"/>
      <c r="D121" s="135"/>
      <c r="E121" s="158"/>
      <c r="F121" s="156"/>
      <c r="G121" s="156"/>
      <c r="H121" s="156"/>
      <c r="I121" s="156"/>
      <c r="J121" s="156"/>
      <c r="K121" s="156"/>
    </row>
    <row r="122" spans="1:11" x14ac:dyDescent="0.3">
      <c r="A122" s="156"/>
      <c r="B122" s="137"/>
      <c r="C122" s="137"/>
      <c r="D122" s="137"/>
      <c r="E122" s="159"/>
      <c r="F122" s="160"/>
      <c r="G122" s="160"/>
      <c r="H122" s="156"/>
      <c r="I122" s="156"/>
      <c r="J122" s="156"/>
      <c r="K122" s="156"/>
    </row>
    <row r="123" spans="1:11" x14ac:dyDescent="0.3">
      <c r="A123" s="156"/>
      <c r="B123" s="137"/>
      <c r="C123" s="137"/>
      <c r="D123" s="137"/>
      <c r="E123" s="159"/>
      <c r="F123" s="160"/>
      <c r="G123" s="160"/>
      <c r="H123" s="156"/>
      <c r="I123" s="156"/>
      <c r="J123" s="156"/>
      <c r="K123" s="156"/>
    </row>
    <row r="124" spans="1:11" x14ac:dyDescent="0.3">
      <c r="A124" s="156"/>
      <c r="B124" s="137"/>
      <c r="C124" s="137"/>
      <c r="D124" s="137"/>
      <c r="E124" s="159"/>
      <c r="F124" s="160"/>
      <c r="G124" s="160"/>
      <c r="H124" s="156"/>
      <c r="I124" s="156"/>
      <c r="J124" s="156"/>
      <c r="K124" s="156"/>
    </row>
    <row r="125" spans="1:11" x14ac:dyDescent="0.3">
      <c r="A125" s="156"/>
      <c r="B125" s="137"/>
      <c r="C125" s="137"/>
      <c r="D125" s="137"/>
      <c r="E125" s="159"/>
      <c r="F125" s="160"/>
      <c r="G125" s="160"/>
      <c r="H125" s="156"/>
      <c r="I125" s="156"/>
      <c r="J125" s="156"/>
      <c r="K125" s="156"/>
    </row>
    <row r="126" spans="1:11" x14ac:dyDescent="0.3">
      <c r="A126" s="156"/>
      <c r="B126" s="137"/>
      <c r="C126" s="160"/>
      <c r="D126" s="135"/>
      <c r="E126" s="159"/>
      <c r="F126" s="160"/>
      <c r="G126" s="160"/>
      <c r="H126" s="156"/>
      <c r="I126" s="156"/>
      <c r="J126" s="156"/>
      <c r="K126" s="156"/>
    </row>
    <row r="127" spans="1:11" x14ac:dyDescent="0.3">
      <c r="A127" s="156"/>
      <c r="B127" s="137"/>
      <c r="C127" s="137"/>
      <c r="D127" s="137"/>
      <c r="E127" s="159"/>
      <c r="F127" s="160"/>
      <c r="G127" s="160"/>
      <c r="H127" s="156"/>
      <c r="I127" s="156"/>
      <c r="J127" s="156"/>
      <c r="K127" s="156"/>
    </row>
    <row r="128" spans="1:11" x14ac:dyDescent="0.3">
      <c r="A128" s="156"/>
      <c r="B128" s="137"/>
      <c r="C128" s="137"/>
      <c r="D128" s="137"/>
      <c r="E128" s="159"/>
      <c r="F128" s="160"/>
      <c r="G128" s="160"/>
      <c r="H128" s="156"/>
      <c r="I128" s="156"/>
      <c r="J128" s="156"/>
      <c r="K128" s="156"/>
    </row>
    <row r="129" spans="1:36" x14ac:dyDescent="0.3">
      <c r="A129" s="156"/>
      <c r="B129" s="136"/>
      <c r="C129" s="985" t="s">
        <v>95</v>
      </c>
      <c r="D129" s="985"/>
      <c r="E129" s="985"/>
      <c r="F129" s="985"/>
      <c r="G129" s="985"/>
      <c r="H129" s="985"/>
      <c r="I129" s="138"/>
      <c r="J129" s="138"/>
      <c r="K129" s="138"/>
      <c r="L129" s="138"/>
      <c r="M129" s="138"/>
      <c r="N129" s="138"/>
      <c r="O129" s="138"/>
      <c r="P129" s="138"/>
    </row>
    <row r="130" spans="1:36" x14ac:dyDescent="0.3">
      <c r="A130" s="156"/>
      <c r="B130" s="136"/>
      <c r="C130" s="139"/>
      <c r="D130" s="140"/>
      <c r="E130" s="158"/>
      <c r="F130" s="161"/>
      <c r="G130" s="161"/>
      <c r="H130" s="161"/>
      <c r="I130" s="156"/>
      <c r="J130" s="156"/>
      <c r="K130" s="156"/>
      <c r="L130" s="156"/>
      <c r="M130" s="156"/>
      <c r="N130" s="156"/>
      <c r="O130" s="156"/>
      <c r="P130" s="156"/>
    </row>
    <row r="131" spans="1:36" ht="41.25" customHeight="1" x14ac:dyDescent="0.3">
      <c r="A131" s="156"/>
      <c r="B131" s="136"/>
      <c r="C131" s="986" t="s">
        <v>175</v>
      </c>
      <c r="D131" s="986"/>
      <c r="E131" s="986"/>
      <c r="F131" s="986"/>
      <c r="G131" s="986"/>
      <c r="H131" s="986"/>
      <c r="I131" s="141"/>
      <c r="J131" s="141"/>
      <c r="K131" s="141"/>
      <c r="L131" s="141"/>
      <c r="M131" s="141"/>
      <c r="N131" s="141"/>
      <c r="O131" s="141"/>
      <c r="P131" s="141"/>
      <c r="R131" s="419" t="s">
        <v>69</v>
      </c>
    </row>
    <row r="132" spans="1:36" x14ac:dyDescent="0.3">
      <c r="A132" s="156"/>
      <c r="B132" s="136"/>
      <c r="C132" s="472"/>
      <c r="D132" s="473"/>
      <c r="E132" s="158"/>
      <c r="F132" s="474"/>
      <c r="G132" s="474"/>
      <c r="H132" s="474"/>
      <c r="I132" s="156"/>
      <c r="J132" s="156"/>
      <c r="K132" s="156"/>
      <c r="M132" s="156"/>
      <c r="N132" s="156"/>
      <c r="O132" s="156"/>
      <c r="P132" s="475"/>
      <c r="Q132" s="418"/>
      <c r="S132" s="418"/>
      <c r="T132" s="418"/>
      <c r="U132" s="418"/>
    </row>
    <row r="133" spans="1:36" x14ac:dyDescent="0.3">
      <c r="A133" s="156"/>
      <c r="B133" s="136"/>
      <c r="C133" s="987" t="s">
        <v>227</v>
      </c>
      <c r="D133" s="988"/>
      <c r="E133" s="988"/>
      <c r="F133" s="988"/>
      <c r="G133" s="988"/>
      <c r="H133" s="988"/>
      <c r="I133" s="136"/>
      <c r="J133" s="136"/>
      <c r="K133" s="136"/>
      <c r="M133" s="136"/>
      <c r="N133" s="136"/>
      <c r="O133" s="136"/>
      <c r="P133" s="476"/>
      <c r="Q133" s="418"/>
      <c r="S133" s="418"/>
      <c r="T133" s="418"/>
      <c r="U133" s="418"/>
    </row>
    <row r="134" spans="1:36" x14ac:dyDescent="0.3">
      <c r="C134" s="477"/>
      <c r="D134" s="477"/>
      <c r="E134" s="477"/>
      <c r="F134" s="477"/>
      <c r="G134" s="477"/>
      <c r="H134" s="477"/>
      <c r="I134" s="156"/>
      <c r="J134" s="156"/>
      <c r="K134" s="156"/>
      <c r="L134" s="156"/>
      <c r="M134" s="156"/>
      <c r="N134" s="156"/>
      <c r="O134" s="156"/>
      <c r="P134" s="156"/>
    </row>
    <row r="135" spans="1:36" ht="40.299999999999997" x14ac:dyDescent="0.3">
      <c r="A135" s="156"/>
      <c r="B135" s="136"/>
      <c r="C135" s="980" t="s">
        <v>233</v>
      </c>
      <c r="D135" s="981"/>
      <c r="E135" s="981"/>
      <c r="F135" s="981"/>
      <c r="G135" s="981"/>
      <c r="H135" s="981"/>
      <c r="I135" s="136"/>
      <c r="J135" s="136"/>
      <c r="K135" s="136"/>
      <c r="L135" s="136"/>
      <c r="M135" s="136"/>
      <c r="N135" s="136"/>
      <c r="O135" s="136"/>
      <c r="P135" s="136"/>
      <c r="R135" s="419" t="s">
        <v>69</v>
      </c>
    </row>
    <row r="136" spans="1:36" x14ac:dyDescent="0.3">
      <c r="A136" s="156"/>
      <c r="B136" s="136"/>
      <c r="C136" s="429"/>
      <c r="D136" s="430"/>
      <c r="E136" s="431"/>
      <c r="F136" s="432"/>
      <c r="G136" s="432"/>
      <c r="H136" s="432"/>
      <c r="I136" s="156"/>
      <c r="J136" s="156"/>
      <c r="K136" s="156"/>
      <c r="L136" s="156"/>
      <c r="M136" s="156"/>
      <c r="N136" s="156"/>
      <c r="O136" s="156"/>
      <c r="P136" s="156"/>
    </row>
    <row r="137" spans="1:36" ht="27.75" customHeight="1" x14ac:dyDescent="0.3">
      <c r="A137" s="156"/>
      <c r="B137" s="136"/>
      <c r="C137" s="984" t="s">
        <v>0</v>
      </c>
      <c r="D137" s="984"/>
      <c r="E137" s="984"/>
      <c r="F137" s="984"/>
      <c r="G137" s="984"/>
      <c r="H137" s="984"/>
      <c r="I137" s="136"/>
      <c r="J137" s="136"/>
      <c r="K137" s="136"/>
      <c r="L137" s="136"/>
      <c r="M137" s="136"/>
      <c r="N137" s="136"/>
      <c r="O137" s="136"/>
      <c r="P137" s="136"/>
      <c r="R137" s="420" t="s">
        <v>69</v>
      </c>
    </row>
    <row r="138" spans="1:36" x14ac:dyDescent="0.3">
      <c r="A138" s="156"/>
      <c r="B138" s="136"/>
      <c r="C138" s="429"/>
      <c r="D138" s="430"/>
      <c r="E138" s="431"/>
      <c r="F138" s="432"/>
      <c r="G138" s="432"/>
      <c r="H138" s="432"/>
      <c r="I138" s="156"/>
      <c r="J138" s="156"/>
      <c r="K138" s="156"/>
      <c r="L138" s="156"/>
      <c r="M138" s="156"/>
      <c r="N138" s="156"/>
      <c r="O138" s="156"/>
      <c r="P138" s="156"/>
    </row>
    <row r="139" spans="1:36" x14ac:dyDescent="0.3">
      <c r="B139" s="136"/>
      <c r="C139" s="982" t="s">
        <v>1</v>
      </c>
      <c r="D139" s="982"/>
      <c r="E139" s="982"/>
      <c r="F139" s="982"/>
      <c r="G139" s="982"/>
      <c r="H139" s="982"/>
      <c r="I139" s="142"/>
      <c r="J139" s="142"/>
      <c r="K139" s="142"/>
      <c r="L139" s="142"/>
      <c r="M139" s="142"/>
      <c r="N139" s="142"/>
      <c r="O139" s="142"/>
      <c r="P139" s="142"/>
    </row>
    <row r="140" spans="1:36" x14ac:dyDescent="0.3">
      <c r="B140" s="136"/>
      <c r="C140" s="429"/>
      <c r="D140" s="430"/>
      <c r="E140" s="431"/>
      <c r="F140" s="432"/>
      <c r="G140" s="432"/>
      <c r="H140" s="432"/>
      <c r="I140" s="156"/>
      <c r="J140" s="156"/>
      <c r="K140" s="156"/>
      <c r="L140" s="156"/>
      <c r="M140" s="156"/>
      <c r="N140" s="156"/>
      <c r="O140" s="156"/>
      <c r="P140" s="156"/>
    </row>
    <row r="141" spans="1:36" ht="78" x14ac:dyDescent="0.3">
      <c r="B141" s="136"/>
      <c r="C141" s="983" t="s">
        <v>88</v>
      </c>
      <c r="D141" s="984"/>
      <c r="E141" s="984"/>
      <c r="F141" s="984"/>
      <c r="G141" s="984"/>
      <c r="H141" s="984"/>
      <c r="I141" s="136"/>
      <c r="J141" s="136"/>
      <c r="K141" s="136"/>
      <c r="L141" s="136"/>
      <c r="M141" s="136"/>
      <c r="N141" s="136"/>
      <c r="O141" s="136"/>
      <c r="P141" s="136"/>
      <c r="R141" s="427" t="s">
        <v>69</v>
      </c>
      <c r="S141" s="171"/>
      <c r="T141" s="171"/>
      <c r="U141" s="171"/>
      <c r="V141" s="171"/>
      <c r="W141" s="171"/>
      <c r="X141" s="171"/>
      <c r="Z141" s="140"/>
      <c r="AB141" s="140"/>
      <c r="AC141" s="140"/>
      <c r="AD141" s="140"/>
      <c r="AF141" s="140"/>
      <c r="AG141" s="140"/>
      <c r="AH141" s="140"/>
      <c r="AI141" s="140"/>
      <c r="AJ141" s="140"/>
    </row>
    <row r="142" spans="1:36" x14ac:dyDescent="0.3">
      <c r="B142" s="136"/>
      <c r="C142" s="429"/>
      <c r="D142" s="430"/>
      <c r="E142" s="431"/>
      <c r="F142" s="432"/>
      <c r="G142" s="432"/>
      <c r="H142" s="432"/>
      <c r="I142" s="156"/>
      <c r="J142" s="156"/>
      <c r="K142" s="156"/>
      <c r="L142" s="156"/>
      <c r="M142" s="156"/>
      <c r="N142" s="156"/>
      <c r="O142" s="156"/>
      <c r="P142" s="156"/>
    </row>
    <row r="143" spans="1:36" x14ac:dyDescent="0.3">
      <c r="C143" s="156"/>
      <c r="D143" s="156"/>
      <c r="E143" s="156"/>
      <c r="F143" s="156"/>
      <c r="G143" s="156"/>
      <c r="H143" s="156"/>
      <c r="I143" s="156"/>
      <c r="J143" s="156"/>
      <c r="K143" s="156"/>
      <c r="L143" s="156"/>
      <c r="M143" s="156"/>
      <c r="N143" s="156"/>
      <c r="O143" s="156"/>
      <c r="P143" s="156"/>
    </row>
    <row r="144" spans="1:36" x14ac:dyDescent="0.3">
      <c r="C144" s="156"/>
      <c r="D144" s="156"/>
      <c r="E144" s="156"/>
      <c r="F144" s="156"/>
      <c r="G144" s="156"/>
      <c r="H144" s="156"/>
      <c r="I144" s="156"/>
      <c r="J144" s="156"/>
      <c r="K144" s="156"/>
      <c r="L144" s="156"/>
      <c r="M144" s="156"/>
      <c r="N144" s="156"/>
      <c r="O144" s="156"/>
      <c r="P144" s="156"/>
    </row>
    <row r="145" spans="3:16" x14ac:dyDescent="0.3">
      <c r="C145" s="156"/>
      <c r="D145" s="156"/>
      <c r="E145" s="156"/>
      <c r="F145" s="156"/>
      <c r="G145" s="156"/>
      <c r="H145" s="156"/>
      <c r="I145" s="156"/>
      <c r="J145" s="156"/>
      <c r="K145" s="156"/>
      <c r="L145" s="156"/>
      <c r="M145" s="156"/>
      <c r="N145" s="156"/>
      <c r="O145" s="156"/>
      <c r="P145" s="156"/>
    </row>
    <row r="146" spans="3:16" x14ac:dyDescent="0.3">
      <c r="C146" s="156"/>
      <c r="D146" s="156"/>
      <c r="E146" s="156"/>
      <c r="F146" s="156"/>
      <c r="G146" s="156"/>
      <c r="H146" s="156"/>
      <c r="I146" s="156"/>
      <c r="J146" s="156"/>
      <c r="K146" s="156"/>
      <c r="L146" s="156"/>
      <c r="M146" s="156"/>
      <c r="N146" s="156"/>
      <c r="O146" s="156"/>
      <c r="P146" s="156"/>
    </row>
  </sheetData>
  <sheetProtection sheet="1" objects="1" scenarios="1" selectLockedCells="1"/>
  <mergeCells count="138">
    <mergeCell ref="C135:H135"/>
    <mergeCell ref="C139:H139"/>
    <mergeCell ref="C141:H141"/>
    <mergeCell ref="I102:L102"/>
    <mergeCell ref="C129:H129"/>
    <mergeCell ref="C131:H131"/>
    <mergeCell ref="C133:H133"/>
    <mergeCell ref="C137:H137"/>
    <mergeCell ref="S85:X85"/>
    <mergeCell ref="S87:X87"/>
    <mergeCell ref="C99:D99"/>
    <mergeCell ref="B100:D102"/>
    <mergeCell ref="E100:F100"/>
    <mergeCell ref="G100:H100"/>
    <mergeCell ref="E102:H102"/>
    <mergeCell ref="E101:H101"/>
    <mergeCell ref="M102:P102"/>
    <mergeCell ref="M100:N100"/>
    <mergeCell ref="S90:X90"/>
    <mergeCell ref="M101:P101"/>
    <mergeCell ref="I100:J100"/>
    <mergeCell ref="K100:L100"/>
    <mergeCell ref="O100:P100"/>
    <mergeCell ref="I101:L101"/>
    <mergeCell ref="S89:X89"/>
    <mergeCell ref="B84:D85"/>
    <mergeCell ref="E84:F84"/>
    <mergeCell ref="G84:H84"/>
    <mergeCell ref="C79:D79"/>
    <mergeCell ref="E81:H81"/>
    <mergeCell ref="B80:D82"/>
    <mergeCell ref="E80:F80"/>
    <mergeCell ref="G80:H80"/>
    <mergeCell ref="E82:H82"/>
    <mergeCell ref="I84:J84"/>
    <mergeCell ref="I81:L81"/>
    <mergeCell ref="I82:L82"/>
    <mergeCell ref="K84:L84"/>
    <mergeCell ref="M84:N84"/>
    <mergeCell ref="M82:P82"/>
    <mergeCell ref="M81:P81"/>
    <mergeCell ref="O84:P84"/>
    <mergeCell ref="S83:X83"/>
    <mergeCell ref="O80:P80"/>
    <mergeCell ref="I61:L61"/>
    <mergeCell ref="C19:D19"/>
    <mergeCell ref="S7:X7"/>
    <mergeCell ref="S9:X9"/>
    <mergeCell ref="S10:X10"/>
    <mergeCell ref="E20:F20"/>
    <mergeCell ref="G20:H20"/>
    <mergeCell ref="I80:J80"/>
    <mergeCell ref="K80:L80"/>
    <mergeCell ref="M80:N80"/>
    <mergeCell ref="G64:H64"/>
    <mergeCell ref="B44:D45"/>
    <mergeCell ref="E44:F44"/>
    <mergeCell ref="G44:H44"/>
    <mergeCell ref="C59:D59"/>
    <mergeCell ref="B60:D62"/>
    <mergeCell ref="E60:F60"/>
    <mergeCell ref="E62:H62"/>
    <mergeCell ref="E61:H61"/>
    <mergeCell ref="K60:L60"/>
    <mergeCell ref="M60:N60"/>
    <mergeCell ref="O60:P60"/>
    <mergeCell ref="S69:X69"/>
    <mergeCell ref="S45:X45"/>
    <mergeCell ref="I4:J4"/>
    <mergeCell ref="K4:L4"/>
    <mergeCell ref="M4:N4"/>
    <mergeCell ref="E42:H42"/>
    <mergeCell ref="I60:J60"/>
    <mergeCell ref="I44:J44"/>
    <mergeCell ref="M42:P42"/>
    <mergeCell ref="I42:L42"/>
    <mergeCell ref="K44:L44"/>
    <mergeCell ref="E4:F4"/>
    <mergeCell ref="G4:H4"/>
    <mergeCell ref="O44:P44"/>
    <mergeCell ref="B1:P1"/>
    <mergeCell ref="M24:N24"/>
    <mergeCell ref="E40:F40"/>
    <mergeCell ref="G40:H40"/>
    <mergeCell ref="M20:N20"/>
    <mergeCell ref="O20:P20"/>
    <mergeCell ref="I40:J40"/>
    <mergeCell ref="E41:H41"/>
    <mergeCell ref="S70:X70"/>
    <mergeCell ref="B20:D22"/>
    <mergeCell ref="E21:H21"/>
    <mergeCell ref="I21:L21"/>
    <mergeCell ref="M21:P21"/>
    <mergeCell ref="E22:H22"/>
    <mergeCell ref="G60:H60"/>
    <mergeCell ref="K20:L20"/>
    <mergeCell ref="B64:D65"/>
    <mergeCell ref="E64:F64"/>
    <mergeCell ref="S30:X30"/>
    <mergeCell ref="I41:L41"/>
    <mergeCell ref="K64:L64"/>
    <mergeCell ref="I64:J64"/>
    <mergeCell ref="I62:L62"/>
    <mergeCell ref="M40:N40"/>
    <mergeCell ref="S49:X49"/>
    <mergeCell ref="S50:X50"/>
    <mergeCell ref="S63:X63"/>
    <mergeCell ref="S65:X65"/>
    <mergeCell ref="S67:X67"/>
    <mergeCell ref="M44:N44"/>
    <mergeCell ref="O64:P64"/>
    <mergeCell ref="M61:P61"/>
    <mergeCell ref="M62:P62"/>
    <mergeCell ref="M64:N64"/>
    <mergeCell ref="B2:P2"/>
    <mergeCell ref="B3:P3"/>
    <mergeCell ref="S27:X27"/>
    <mergeCell ref="S47:X47"/>
    <mergeCell ref="S29:X29"/>
    <mergeCell ref="S43:X43"/>
    <mergeCell ref="B24:D25"/>
    <mergeCell ref="E24:F24"/>
    <mergeCell ref="G24:H24"/>
    <mergeCell ref="S25:X25"/>
    <mergeCell ref="O4:P4"/>
    <mergeCell ref="K24:L24"/>
    <mergeCell ref="I22:L22"/>
    <mergeCell ref="I20:J20"/>
    <mergeCell ref="K40:L40"/>
    <mergeCell ref="I24:J24"/>
    <mergeCell ref="M22:P22"/>
    <mergeCell ref="O24:P24"/>
    <mergeCell ref="M41:P41"/>
    <mergeCell ref="O40:P40"/>
    <mergeCell ref="C39:D39"/>
    <mergeCell ref="B40:D42"/>
    <mergeCell ref="S23:X23"/>
    <mergeCell ref="B4:D5"/>
  </mergeCells>
  <phoneticPr fontId="61" type="noConversion"/>
  <printOptions horizontalCentered="1"/>
  <pageMargins left="0.6692913385826772" right="0.31496062992125984" top="0.27559055118110237" bottom="0.55118110236220474" header="0.19685039370078741" footer="0.23622047244094491"/>
  <pageSetup paperSize="9" scale="72" orientation="landscape" horizontalDpi="300" verticalDpi="300" r:id="rId1"/>
  <headerFooter alignWithMargins="0"/>
  <rowBreaks count="2" manualBreakCount="2">
    <brk id="42" min="1" max="15" man="1"/>
    <brk id="82" min="1"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enableFormatConditionsCalculation="0">
    <tabColor indexed="29"/>
  </sheetPr>
  <dimension ref="A1:BA46"/>
  <sheetViews>
    <sheetView showOutlineSymbols="0" zoomScale="80" zoomScaleNormal="80" workbookViewId="0">
      <pane xSplit="2" ySplit="10" topLeftCell="C11" activePane="bottomRight" state="frozen"/>
      <selection activeCell="I15" sqref="I15"/>
      <selection pane="topRight" activeCell="I15" sqref="I15"/>
      <selection pane="bottomLeft" activeCell="I15" sqref="I15"/>
      <selection pane="bottomRight" activeCell="D26" sqref="D26"/>
    </sheetView>
  </sheetViews>
  <sheetFormatPr baseColWidth="10" defaultColWidth="11.3828125" defaultRowHeight="10.3" x14ac:dyDescent="0.3"/>
  <cols>
    <col min="1" max="1" width="21" style="194" customWidth="1"/>
    <col min="2" max="2" width="11.3828125" style="79"/>
    <col min="3" max="3" width="11.53515625" style="79" bestFit="1" customWidth="1"/>
    <col min="4" max="4" width="18" style="281" customWidth="1"/>
    <col min="5" max="6" width="10.3046875" style="79" customWidth="1"/>
    <col min="7" max="7" width="5.84375" style="79" customWidth="1"/>
    <col min="8" max="8" width="3.84375" style="79" bestFit="1" customWidth="1"/>
    <col min="9" max="9" width="3.15234375" style="79" bestFit="1" customWidth="1"/>
    <col min="10" max="10" width="3" style="79" bestFit="1" customWidth="1"/>
    <col min="11" max="22" width="3.15234375" style="79" bestFit="1" customWidth="1"/>
    <col min="23" max="23" width="3.3828125" style="79" bestFit="1" customWidth="1"/>
    <col min="24" max="24" width="3.3828125" style="80" bestFit="1" customWidth="1"/>
    <col min="25" max="30" width="3.3828125" style="79" bestFit="1" customWidth="1"/>
    <col min="31" max="34" width="3.3046875" style="79" bestFit="1" customWidth="1"/>
    <col min="35" max="35" width="2.84375" style="79" bestFit="1" customWidth="1"/>
    <col min="36" max="39" width="3" style="79" bestFit="1" customWidth="1"/>
    <col min="40" max="40" width="5.15234375" style="79" customWidth="1"/>
    <col min="41" max="41" width="1.3046875" style="79" bestFit="1" customWidth="1"/>
    <col min="42" max="49" width="11.3828125" style="79" customWidth="1"/>
    <col min="50" max="52" width="11.3828125" style="79"/>
    <col min="53" max="53" width="11.3828125" style="80"/>
    <col min="54" max="16384" width="11.3828125" style="79"/>
  </cols>
  <sheetData>
    <row r="1" spans="1:43" s="281" customFormat="1" ht="12.45" x14ac:dyDescent="0.3">
      <c r="A1" s="282"/>
      <c r="B1" s="356" t="s">
        <v>83</v>
      </c>
      <c r="C1" s="328"/>
      <c r="D1" s="357"/>
      <c r="E1" s="328"/>
      <c r="F1" s="995" t="s">
        <v>80</v>
      </c>
      <c r="G1" s="995"/>
      <c r="H1" s="995"/>
      <c r="I1" s="995"/>
      <c r="J1" s="995"/>
      <c r="K1" s="995"/>
      <c r="L1" s="995"/>
      <c r="M1" s="995"/>
      <c r="N1" s="995"/>
      <c r="O1" s="328"/>
      <c r="P1" s="995" t="s">
        <v>82</v>
      </c>
      <c r="Q1" s="995"/>
      <c r="R1" s="995"/>
      <c r="S1" s="995"/>
      <c r="T1" s="995"/>
      <c r="U1" s="995"/>
      <c r="V1" s="995"/>
      <c r="W1" s="995"/>
      <c r="X1" s="328"/>
      <c r="Y1" s="328"/>
      <c r="Z1" s="328"/>
      <c r="AA1" s="328"/>
      <c r="AB1" s="354"/>
      <c r="AC1" s="354"/>
      <c r="AD1" s="354"/>
      <c r="AE1" s="354"/>
      <c r="AF1" s="354"/>
      <c r="AG1" s="282"/>
      <c r="AH1" s="282"/>
      <c r="AI1" s="282"/>
      <c r="AJ1" s="282"/>
      <c r="AK1" s="282"/>
      <c r="AL1" s="282"/>
      <c r="AM1" s="282"/>
      <c r="AN1" s="282"/>
      <c r="AO1" s="282"/>
      <c r="AP1" s="282"/>
      <c r="AQ1" s="282"/>
    </row>
    <row r="2" spans="1:43" s="281" customFormat="1" ht="12.45" x14ac:dyDescent="0.3">
      <c r="A2" s="282"/>
      <c r="B2" s="356" t="s">
        <v>84</v>
      </c>
      <c r="C2" s="328"/>
      <c r="D2" s="357"/>
      <c r="E2" s="328"/>
      <c r="F2" s="995" t="s">
        <v>110</v>
      </c>
      <c r="G2" s="995"/>
      <c r="H2" s="995"/>
      <c r="I2" s="995"/>
      <c r="J2" s="995"/>
      <c r="K2" s="995"/>
      <c r="L2" s="995"/>
      <c r="M2" s="995"/>
      <c r="N2" s="995"/>
      <c r="O2" s="328"/>
      <c r="P2" s="996" t="s">
        <v>79</v>
      </c>
      <c r="Q2" s="996"/>
      <c r="R2" s="996"/>
      <c r="S2" s="996"/>
      <c r="T2" s="996"/>
      <c r="U2" s="996"/>
      <c r="V2" s="996"/>
      <c r="W2" s="996"/>
      <c r="X2" s="328"/>
      <c r="Y2" s="328"/>
      <c r="Z2" s="328"/>
      <c r="AA2" s="328"/>
      <c r="AB2" s="328"/>
      <c r="AC2" s="354"/>
      <c r="AD2" s="354"/>
      <c r="AE2" s="354"/>
      <c r="AF2" s="354"/>
      <c r="AG2" s="282"/>
      <c r="AH2" s="282"/>
      <c r="AI2" s="282"/>
      <c r="AJ2" s="282"/>
      <c r="AK2" s="282"/>
      <c r="AL2" s="282"/>
      <c r="AM2" s="282"/>
      <c r="AN2" s="282"/>
      <c r="AO2" s="282"/>
      <c r="AP2" s="282"/>
      <c r="AQ2" s="282"/>
    </row>
    <row r="3" spans="1:43" s="281" customFormat="1" ht="11.25" customHeight="1" x14ac:dyDescent="0.3">
      <c r="A3" s="282"/>
      <c r="B3" s="355"/>
      <c r="C3" s="328"/>
      <c r="D3" s="358"/>
      <c r="E3" s="328"/>
      <c r="F3" s="995" t="s">
        <v>111</v>
      </c>
      <c r="G3" s="995"/>
      <c r="H3" s="995"/>
      <c r="I3" s="995"/>
      <c r="J3" s="995"/>
      <c r="K3" s="995"/>
      <c r="L3" s="995"/>
      <c r="M3" s="995"/>
      <c r="N3" s="995"/>
      <c r="O3" s="355"/>
      <c r="P3" s="996" t="s">
        <v>78</v>
      </c>
      <c r="Q3" s="996"/>
      <c r="R3" s="996"/>
      <c r="S3" s="996"/>
      <c r="T3" s="996"/>
      <c r="U3" s="996"/>
      <c r="V3" s="996"/>
      <c r="W3" s="996"/>
      <c r="X3" s="328"/>
      <c r="Y3" s="328"/>
      <c r="Z3" s="328"/>
      <c r="AA3" s="328"/>
      <c r="AB3" s="354"/>
      <c r="AC3" s="354"/>
      <c r="AD3" s="354"/>
      <c r="AE3" s="354"/>
      <c r="AF3" s="354"/>
      <c r="AG3" s="282"/>
      <c r="AH3" s="282"/>
      <c r="AI3" s="282"/>
      <c r="AJ3" s="282"/>
      <c r="AK3" s="282"/>
      <c r="AL3" s="282"/>
      <c r="AM3" s="282"/>
      <c r="AN3" s="282"/>
      <c r="AO3" s="282"/>
      <c r="AP3" s="282"/>
      <c r="AQ3" s="282"/>
    </row>
    <row r="4" spans="1:43" s="281" customFormat="1" ht="11.25" customHeight="1" x14ac:dyDescent="0.3">
      <c r="A4" s="282"/>
      <c r="B4" s="328"/>
      <c r="C4" s="283"/>
      <c r="D4" s="357"/>
      <c r="E4" s="283"/>
      <c r="F4" s="997" t="s">
        <v>81</v>
      </c>
      <c r="G4" s="997"/>
      <c r="H4" s="997"/>
      <c r="I4" s="997"/>
      <c r="J4" s="997"/>
      <c r="K4" s="997"/>
      <c r="L4" s="997"/>
      <c r="M4" s="997"/>
      <c r="N4" s="997"/>
      <c r="O4" s="352"/>
      <c r="P4" s="352"/>
      <c r="Q4" s="329"/>
      <c r="R4" s="329"/>
      <c r="S4" s="329"/>
      <c r="T4" s="329"/>
      <c r="U4" s="351"/>
      <c r="V4" s="329"/>
      <c r="W4" s="329"/>
      <c r="X4" s="329"/>
      <c r="Y4" s="329"/>
      <c r="Z4" s="329"/>
      <c r="AA4" s="329"/>
      <c r="AB4" s="329"/>
      <c r="AC4" s="329"/>
      <c r="AD4" s="329"/>
      <c r="AE4" s="329"/>
      <c r="AF4" s="329"/>
      <c r="AG4" s="282"/>
      <c r="AH4" s="282"/>
      <c r="AI4" s="282"/>
      <c r="AJ4" s="282"/>
      <c r="AK4" s="282"/>
      <c r="AL4" s="282"/>
      <c r="AM4" s="282"/>
      <c r="AN4" s="282"/>
      <c r="AO4" s="282"/>
      <c r="AP4" s="282"/>
      <c r="AQ4" s="282"/>
    </row>
    <row r="5" spans="1:43" s="281" customFormat="1" ht="11.25" customHeight="1" thickBot="1" x14ac:dyDescent="0.35">
      <c r="A5" s="282"/>
      <c r="B5" s="328"/>
      <c r="C5" s="283"/>
      <c r="D5" s="357"/>
      <c r="E5" s="283"/>
      <c r="F5" s="353"/>
      <c r="G5" s="353"/>
      <c r="H5" s="353"/>
      <c r="I5" s="353"/>
      <c r="J5" s="353"/>
      <c r="K5" s="353"/>
      <c r="L5" s="353"/>
      <c r="M5" s="353"/>
      <c r="N5" s="353"/>
      <c r="O5" s="352"/>
      <c r="P5" s="352"/>
      <c r="Q5" s="329"/>
      <c r="R5" s="329"/>
      <c r="S5" s="329"/>
      <c r="T5" s="329"/>
      <c r="U5" s="351"/>
      <c r="V5" s="329"/>
      <c r="W5" s="329"/>
      <c r="X5" s="329"/>
      <c r="Y5" s="329"/>
      <c r="Z5" s="329"/>
      <c r="AA5" s="329"/>
      <c r="AB5" s="329"/>
      <c r="AC5" s="329"/>
      <c r="AD5" s="329"/>
      <c r="AE5" s="329"/>
      <c r="AF5" s="329"/>
      <c r="AG5" s="282"/>
      <c r="AH5" s="282"/>
      <c r="AI5" s="282"/>
      <c r="AJ5" s="282"/>
      <c r="AK5" s="282"/>
      <c r="AL5" s="282"/>
      <c r="AM5" s="282"/>
      <c r="AN5" s="282"/>
      <c r="AO5" s="282"/>
      <c r="AP5" s="282"/>
      <c r="AQ5" s="282"/>
    </row>
    <row r="6" spans="1:43" s="281" customFormat="1" ht="11.25" customHeight="1" thickBot="1" x14ac:dyDescent="0.35">
      <c r="A6" s="282"/>
      <c r="B6" s="992" t="s">
        <v>85</v>
      </c>
      <c r="C6" s="993"/>
      <c r="D6" s="993"/>
      <c r="E6" s="993"/>
      <c r="F6" s="993"/>
      <c r="G6" s="993"/>
      <c r="H6" s="993"/>
      <c r="I6" s="993"/>
      <c r="J6" s="993"/>
      <c r="K6" s="993"/>
      <c r="L6" s="993"/>
      <c r="M6" s="993"/>
      <c r="N6" s="993"/>
      <c r="O6" s="993"/>
      <c r="P6" s="993"/>
      <c r="Q6" s="993"/>
      <c r="R6" s="993"/>
      <c r="S6" s="993"/>
      <c r="T6" s="993"/>
      <c r="U6" s="993"/>
      <c r="V6" s="993"/>
      <c r="W6" s="993"/>
      <c r="X6" s="993"/>
      <c r="Y6" s="993"/>
      <c r="Z6" s="993"/>
      <c r="AA6" s="993"/>
      <c r="AB6" s="993"/>
      <c r="AC6" s="993"/>
      <c r="AD6" s="994"/>
      <c r="AE6" s="329"/>
      <c r="AF6" s="329"/>
      <c r="AG6" s="282"/>
      <c r="AH6" s="282"/>
      <c r="AI6" s="282"/>
      <c r="AJ6" s="282"/>
      <c r="AK6" s="282"/>
      <c r="AL6" s="282"/>
      <c r="AM6" s="282"/>
      <c r="AN6" s="282"/>
      <c r="AO6" s="282"/>
      <c r="AP6" s="282"/>
      <c r="AQ6" s="282"/>
    </row>
    <row r="7" spans="1:43" s="281" customFormat="1" ht="11.25" customHeight="1" x14ac:dyDescent="0.3">
      <c r="A7" s="282"/>
      <c r="B7" s="328"/>
      <c r="C7" s="283"/>
      <c r="D7" s="357"/>
      <c r="E7" s="283"/>
      <c r="F7" s="353"/>
      <c r="G7" s="353"/>
      <c r="H7" s="353"/>
      <c r="I7" s="353"/>
      <c r="J7" s="353"/>
      <c r="K7" s="353"/>
      <c r="L7" s="353"/>
      <c r="M7" s="353"/>
      <c r="N7" s="353"/>
      <c r="O7" s="352"/>
      <c r="P7" s="352"/>
      <c r="Q7" s="329"/>
      <c r="R7" s="329"/>
      <c r="S7" s="329"/>
      <c r="T7" s="329"/>
      <c r="U7" s="351"/>
      <c r="V7" s="329"/>
      <c r="W7" s="329"/>
      <c r="X7" s="329"/>
      <c r="Y7" s="329"/>
      <c r="Z7" s="329"/>
      <c r="AA7" s="329"/>
      <c r="AB7" s="329"/>
      <c r="AC7" s="329"/>
      <c r="AD7" s="329"/>
      <c r="AE7" s="329"/>
      <c r="AF7" s="329"/>
      <c r="AG7" s="282"/>
      <c r="AH7" s="282"/>
      <c r="AI7" s="282"/>
      <c r="AJ7" s="282"/>
      <c r="AK7" s="282"/>
      <c r="AL7" s="282"/>
      <c r="AM7" s="282"/>
      <c r="AN7" s="282"/>
      <c r="AO7" s="282"/>
      <c r="AP7" s="282"/>
      <c r="AQ7" s="282"/>
    </row>
    <row r="8" spans="1:43" s="281" customFormat="1" ht="11.25" customHeight="1" thickBot="1" x14ac:dyDescent="0.35">
      <c r="A8" s="282"/>
      <c r="B8" s="283"/>
      <c r="C8" s="283"/>
      <c r="D8" s="359"/>
      <c r="E8" s="283"/>
      <c r="F8" s="329"/>
      <c r="G8" s="329"/>
      <c r="H8" s="329"/>
      <c r="I8" s="329"/>
      <c r="J8" s="329"/>
      <c r="K8" s="329"/>
      <c r="L8" s="329"/>
      <c r="M8" s="329"/>
      <c r="N8" s="351"/>
      <c r="O8" s="329"/>
      <c r="P8" s="329"/>
      <c r="Q8" s="329"/>
      <c r="R8" s="329"/>
      <c r="S8" s="329"/>
      <c r="T8" s="329"/>
      <c r="U8" s="351"/>
      <c r="V8" s="329"/>
      <c r="W8" s="329"/>
      <c r="X8" s="329"/>
      <c r="Y8" s="329"/>
      <c r="Z8" s="329"/>
      <c r="AA8" s="329"/>
      <c r="AB8" s="329"/>
      <c r="AC8" s="329"/>
      <c r="AD8" s="329"/>
      <c r="AE8" s="329"/>
      <c r="AF8" s="329"/>
      <c r="AG8" s="282"/>
      <c r="AH8" s="282"/>
      <c r="AI8" s="282"/>
      <c r="AJ8" s="282"/>
      <c r="AK8" s="282"/>
      <c r="AL8" s="282"/>
      <c r="AM8" s="282"/>
      <c r="AN8" s="282"/>
      <c r="AO8" s="282"/>
      <c r="AP8" s="282"/>
      <c r="AQ8" s="282"/>
    </row>
    <row r="9" spans="1:43" s="281" customFormat="1" ht="47.6" thickTop="1" thickBot="1" x14ac:dyDescent="0.35">
      <c r="A9" s="282"/>
      <c r="B9" s="350"/>
      <c r="C9" s="349" t="s">
        <v>29</v>
      </c>
      <c r="D9" s="360" t="s">
        <v>186</v>
      </c>
      <c r="E9" s="348" t="s">
        <v>186</v>
      </c>
      <c r="F9" s="347"/>
      <c r="G9" s="346" t="s">
        <v>103</v>
      </c>
      <c r="H9" s="345" t="s">
        <v>104</v>
      </c>
      <c r="I9" s="345" t="s">
        <v>105</v>
      </c>
      <c r="J9" s="345" t="s">
        <v>106</v>
      </c>
      <c r="K9" s="345" t="s">
        <v>107</v>
      </c>
      <c r="L9" s="344" t="s">
        <v>108</v>
      </c>
      <c r="M9" s="343" t="s">
        <v>109</v>
      </c>
      <c r="N9" s="342" t="s">
        <v>30</v>
      </c>
      <c r="O9" s="340" t="s">
        <v>31</v>
      </c>
      <c r="P9" s="341" t="s">
        <v>32</v>
      </c>
      <c r="Q9" s="340" t="s">
        <v>33</v>
      </c>
      <c r="R9" s="341" t="s">
        <v>34</v>
      </c>
      <c r="S9" s="340" t="s">
        <v>35</v>
      </c>
      <c r="T9" s="341" t="s">
        <v>36</v>
      </c>
      <c r="U9" s="340" t="s">
        <v>37</v>
      </c>
      <c r="V9" s="341" t="s">
        <v>38</v>
      </c>
      <c r="W9" s="340" t="s">
        <v>39</v>
      </c>
      <c r="X9" s="341" t="s">
        <v>40</v>
      </c>
      <c r="Y9" s="340" t="s">
        <v>41</v>
      </c>
      <c r="Z9" s="339" t="s">
        <v>145</v>
      </c>
      <c r="AA9" s="337" t="s">
        <v>42</v>
      </c>
      <c r="AB9" s="338" t="s">
        <v>43</v>
      </c>
      <c r="AC9" s="337" t="s">
        <v>44</v>
      </c>
      <c r="AD9" s="336" t="s">
        <v>45</v>
      </c>
      <c r="AE9" s="283"/>
      <c r="AF9" s="335"/>
      <c r="AG9" s="282"/>
      <c r="AH9" s="282"/>
      <c r="AI9" s="282"/>
      <c r="AJ9" s="282"/>
      <c r="AK9" s="282"/>
      <c r="AL9" s="282"/>
      <c r="AM9" s="282"/>
      <c r="AN9" s="282"/>
      <c r="AO9" s="282"/>
      <c r="AP9" s="282"/>
      <c r="AQ9" s="282"/>
    </row>
    <row r="10" spans="1:43" s="281" customFormat="1" ht="12.9" thickTop="1" x14ac:dyDescent="0.3">
      <c r="A10" s="332"/>
      <c r="B10" s="283"/>
      <c r="C10" s="372">
        <v>1</v>
      </c>
      <c r="D10" s="373">
        <v>2</v>
      </c>
      <c r="E10" s="373">
        <v>3</v>
      </c>
      <c r="F10" s="373">
        <v>4</v>
      </c>
      <c r="G10" s="373">
        <v>5</v>
      </c>
      <c r="H10" s="373">
        <v>6</v>
      </c>
      <c r="I10" s="373">
        <v>7</v>
      </c>
      <c r="J10" s="373">
        <v>8</v>
      </c>
      <c r="K10" s="373">
        <v>9</v>
      </c>
      <c r="L10" s="373">
        <v>10</v>
      </c>
      <c r="M10" s="373">
        <v>11</v>
      </c>
      <c r="N10" s="373">
        <v>12</v>
      </c>
      <c r="O10" s="373">
        <v>13</v>
      </c>
      <c r="P10" s="373">
        <v>14</v>
      </c>
      <c r="Q10" s="373">
        <v>15</v>
      </c>
      <c r="R10" s="373">
        <v>16</v>
      </c>
      <c r="S10" s="373">
        <v>17</v>
      </c>
      <c r="T10" s="373">
        <v>18</v>
      </c>
      <c r="U10" s="373">
        <v>19</v>
      </c>
      <c r="V10" s="373">
        <v>20</v>
      </c>
      <c r="W10" s="373">
        <v>21</v>
      </c>
      <c r="X10" s="373">
        <v>22</v>
      </c>
      <c r="Y10" s="373">
        <v>23</v>
      </c>
      <c r="Z10" s="373">
        <v>24</v>
      </c>
      <c r="AA10" s="373">
        <v>25</v>
      </c>
      <c r="AB10" s="373">
        <v>26</v>
      </c>
      <c r="AC10" s="373">
        <v>27</v>
      </c>
      <c r="AD10" s="373">
        <v>28</v>
      </c>
      <c r="AE10" s="283"/>
      <c r="AF10" s="333"/>
      <c r="AG10" s="282"/>
      <c r="AH10" s="282"/>
      <c r="AI10" s="282"/>
      <c r="AJ10" s="282"/>
      <c r="AK10" s="282"/>
      <c r="AL10" s="282"/>
      <c r="AM10" s="282"/>
      <c r="AN10" s="282"/>
      <c r="AO10" s="282"/>
      <c r="AP10" s="282"/>
      <c r="AQ10" s="282"/>
    </row>
    <row r="11" spans="1:43" s="281" customFormat="1" ht="12.9" thickBot="1" x14ac:dyDescent="0.35">
      <c r="A11" s="282"/>
      <c r="B11" s="283"/>
      <c r="C11" s="413"/>
      <c r="D11" s="361"/>
      <c r="E11" s="331"/>
      <c r="F11" s="329"/>
      <c r="G11" s="283"/>
      <c r="H11" s="283"/>
      <c r="I11" s="283"/>
      <c r="J11" s="283"/>
      <c r="K11" s="283"/>
      <c r="L11" s="283"/>
      <c r="M11" s="283"/>
      <c r="N11" s="330"/>
      <c r="O11" s="330"/>
      <c r="P11" s="330"/>
      <c r="Q11" s="330"/>
      <c r="R11" s="330"/>
      <c r="S11" s="330"/>
      <c r="T11" s="330"/>
      <c r="U11" s="330"/>
      <c r="V11" s="330"/>
      <c r="W11" s="330"/>
      <c r="X11" s="330"/>
      <c r="Y11" s="330"/>
      <c r="Z11" s="330"/>
      <c r="AA11" s="330"/>
      <c r="AB11" s="330"/>
      <c r="AC11" s="330"/>
      <c r="AD11" s="330"/>
      <c r="AE11" s="283"/>
      <c r="AF11" s="333"/>
      <c r="AG11" s="282"/>
      <c r="AH11" s="282"/>
      <c r="AI11" s="282"/>
      <c r="AJ11" s="282"/>
      <c r="AK11" s="282"/>
      <c r="AL11" s="282"/>
      <c r="AM11" s="282"/>
      <c r="AN11" s="282"/>
      <c r="AO11" s="282"/>
      <c r="AP11" s="282"/>
      <c r="AQ11" s="282"/>
    </row>
    <row r="12" spans="1:43" s="281" customFormat="1" ht="12.9" thickTop="1" x14ac:dyDescent="0.3">
      <c r="A12" s="332"/>
      <c r="B12" s="989" t="s">
        <v>185</v>
      </c>
      <c r="C12" s="410"/>
      <c r="D12" s="362"/>
      <c r="E12" s="327"/>
      <c r="F12" s="326"/>
      <c r="G12" s="325"/>
      <c r="H12" s="324"/>
      <c r="I12" s="324"/>
      <c r="J12" s="324"/>
      <c r="K12" s="323"/>
      <c r="L12" s="322"/>
      <c r="M12" s="321"/>
      <c r="N12" s="320"/>
      <c r="O12" s="319"/>
      <c r="P12" s="320"/>
      <c r="Q12" s="319"/>
      <c r="R12" s="320"/>
      <c r="S12" s="319"/>
      <c r="T12" s="320"/>
      <c r="U12" s="319"/>
      <c r="V12" s="320"/>
      <c r="W12" s="319"/>
      <c r="X12" s="320"/>
      <c r="Y12" s="319"/>
      <c r="Z12" s="318"/>
      <c r="AA12" s="317"/>
      <c r="AB12" s="318"/>
      <c r="AC12" s="317"/>
      <c r="AD12" s="316"/>
      <c r="AE12" s="283"/>
      <c r="AF12" s="333"/>
      <c r="AG12" s="282"/>
      <c r="AH12" s="282"/>
      <c r="AI12" s="282"/>
      <c r="AJ12" s="282"/>
      <c r="AK12" s="282"/>
      <c r="AL12" s="282"/>
      <c r="AM12" s="282"/>
      <c r="AN12" s="282"/>
      <c r="AO12" s="282"/>
      <c r="AP12" s="282"/>
      <c r="AQ12" s="282"/>
    </row>
    <row r="13" spans="1:43" s="281" customFormat="1" ht="12.45" x14ac:dyDescent="0.3">
      <c r="A13" s="282"/>
      <c r="B13" s="990"/>
      <c r="C13" s="411">
        <v>1</v>
      </c>
      <c r="D13" s="363" t="s">
        <v>112</v>
      </c>
      <c r="E13" s="311">
        <v>52</v>
      </c>
      <c r="F13" s="310" t="s">
        <v>46</v>
      </c>
      <c r="G13" s="309"/>
      <c r="H13" s="308"/>
      <c r="I13" s="308" t="s">
        <v>77</v>
      </c>
      <c r="J13" s="308"/>
      <c r="K13" s="307"/>
      <c r="L13" s="306"/>
      <c r="M13" s="305"/>
      <c r="N13" s="304"/>
      <c r="O13" s="302"/>
      <c r="P13" s="303"/>
      <c r="Q13" s="302"/>
      <c r="R13" s="303"/>
      <c r="S13" s="302"/>
      <c r="T13" s="303"/>
      <c r="U13" s="302"/>
      <c r="V13" s="303"/>
      <c r="W13" s="302"/>
      <c r="X13" s="303"/>
      <c r="Y13" s="302"/>
      <c r="Z13" s="301"/>
      <c r="AA13" s="299"/>
      <c r="AB13" s="300"/>
      <c r="AC13" s="299"/>
      <c r="AD13" s="298"/>
      <c r="AE13" s="283"/>
      <c r="AF13" s="333"/>
      <c r="AG13" s="282"/>
      <c r="AH13" s="282"/>
      <c r="AI13" s="282"/>
      <c r="AJ13" s="282"/>
      <c r="AK13" s="282"/>
      <c r="AL13" s="282"/>
      <c r="AM13" s="282"/>
      <c r="AN13" s="282"/>
      <c r="AO13" s="282"/>
      <c r="AP13" s="282"/>
      <c r="AQ13" s="282"/>
    </row>
    <row r="14" spans="1:43" s="737" customFormat="1" ht="12.45" x14ac:dyDescent="0.3">
      <c r="A14" s="282"/>
      <c r="B14" s="990"/>
      <c r="C14" s="411" t="s">
        <v>269</v>
      </c>
      <c r="D14" s="363" t="s">
        <v>112</v>
      </c>
      <c r="E14" s="311">
        <v>52</v>
      </c>
      <c r="F14" s="310" t="s">
        <v>46</v>
      </c>
      <c r="G14" s="309"/>
      <c r="H14" s="308"/>
      <c r="I14" s="308"/>
      <c r="J14" s="308"/>
      <c r="K14" s="307"/>
      <c r="L14" s="306" t="s">
        <v>77</v>
      </c>
      <c r="M14" s="305"/>
      <c r="N14" s="304"/>
      <c r="O14" s="302"/>
      <c r="P14" s="303"/>
      <c r="Q14" s="302"/>
      <c r="R14" s="303"/>
      <c r="S14" s="302"/>
      <c r="T14" s="303"/>
      <c r="U14" s="302"/>
      <c r="V14" s="303"/>
      <c r="W14" s="302"/>
      <c r="X14" s="303"/>
      <c r="Y14" s="302"/>
      <c r="Z14" s="301"/>
      <c r="AA14" s="299"/>
      <c r="AB14" s="300"/>
      <c r="AC14" s="299"/>
      <c r="AD14" s="298"/>
      <c r="AE14" s="283"/>
      <c r="AF14" s="328"/>
      <c r="AG14" s="282"/>
      <c r="AH14" s="282"/>
      <c r="AI14" s="282"/>
      <c r="AJ14" s="282"/>
      <c r="AK14" s="282"/>
      <c r="AL14" s="282"/>
      <c r="AM14" s="282"/>
      <c r="AN14" s="282"/>
      <c r="AO14" s="282"/>
      <c r="AP14" s="282"/>
      <c r="AQ14" s="282"/>
    </row>
    <row r="15" spans="1:43" s="281" customFormat="1" ht="12.45" x14ac:dyDescent="0.3">
      <c r="A15" s="282"/>
      <c r="B15" s="990"/>
      <c r="C15" s="411" t="s">
        <v>272</v>
      </c>
      <c r="D15" s="363" t="s">
        <v>112</v>
      </c>
      <c r="E15" s="311">
        <v>52</v>
      </c>
      <c r="F15" s="310" t="s">
        <v>46</v>
      </c>
      <c r="G15" s="309"/>
      <c r="H15" s="308"/>
      <c r="I15" s="308" t="s">
        <v>77</v>
      </c>
      <c r="J15" s="308"/>
      <c r="K15" s="307"/>
      <c r="L15" s="306"/>
      <c r="M15" s="305"/>
      <c r="N15" s="304"/>
      <c r="O15" s="302"/>
      <c r="P15" s="303"/>
      <c r="Q15" s="302"/>
      <c r="R15" s="303"/>
      <c r="S15" s="302"/>
      <c r="T15" s="303"/>
      <c r="U15" s="302"/>
      <c r="V15" s="303"/>
      <c r="W15" s="302"/>
      <c r="X15" s="303"/>
      <c r="Y15" s="302"/>
      <c r="Z15" s="301"/>
      <c r="AA15" s="299"/>
      <c r="AB15" s="300"/>
      <c r="AC15" s="299"/>
      <c r="AD15" s="298"/>
      <c r="AE15" s="283"/>
      <c r="AF15" s="328"/>
      <c r="AG15" s="282"/>
      <c r="AH15" s="282"/>
      <c r="AI15" s="282"/>
      <c r="AJ15" s="282"/>
      <c r="AK15" s="282"/>
      <c r="AL15" s="282"/>
      <c r="AM15" s="282"/>
      <c r="AN15" s="282"/>
      <c r="AO15" s="282"/>
      <c r="AP15" s="282"/>
      <c r="AQ15" s="282"/>
    </row>
    <row r="16" spans="1:43" s="281" customFormat="1" ht="12.45" x14ac:dyDescent="0.3">
      <c r="A16" s="282"/>
      <c r="B16" s="990"/>
      <c r="C16" s="411">
        <v>2</v>
      </c>
      <c r="D16" s="363" t="s">
        <v>117</v>
      </c>
      <c r="E16" s="311">
        <v>104</v>
      </c>
      <c r="F16" s="310" t="s">
        <v>46</v>
      </c>
      <c r="G16" s="309"/>
      <c r="H16" s="308" t="s">
        <v>77</v>
      </c>
      <c r="I16" s="308"/>
      <c r="J16" s="308" t="s">
        <v>77</v>
      </c>
      <c r="K16" s="307"/>
      <c r="L16" s="306"/>
      <c r="M16" s="305"/>
      <c r="N16" s="304"/>
      <c r="O16" s="302"/>
      <c r="P16" s="303"/>
      <c r="Q16" s="302"/>
      <c r="R16" s="303"/>
      <c r="S16" s="302"/>
      <c r="T16" s="303"/>
      <c r="U16" s="302"/>
      <c r="V16" s="303"/>
      <c r="W16" s="302"/>
      <c r="X16" s="303"/>
      <c r="Y16" s="302"/>
      <c r="Z16" s="301"/>
      <c r="AA16" s="299"/>
      <c r="AB16" s="300"/>
      <c r="AC16" s="299"/>
      <c r="AD16" s="298"/>
      <c r="AE16" s="283"/>
      <c r="AF16" s="328"/>
      <c r="AG16" s="282"/>
      <c r="AH16" s="282"/>
      <c r="AI16" s="282"/>
      <c r="AJ16" s="282"/>
      <c r="AK16" s="282"/>
      <c r="AL16" s="282"/>
      <c r="AM16" s="282"/>
      <c r="AN16" s="282"/>
      <c r="AO16" s="282"/>
      <c r="AP16" s="282"/>
      <c r="AQ16" s="282"/>
    </row>
    <row r="17" spans="1:43" s="281" customFormat="1" ht="12.45" x14ac:dyDescent="0.3">
      <c r="A17" s="282"/>
      <c r="B17" s="990"/>
      <c r="C17" s="411">
        <v>3</v>
      </c>
      <c r="D17" s="363" t="s">
        <v>118</v>
      </c>
      <c r="E17" s="311">
        <v>156</v>
      </c>
      <c r="F17" s="310" t="s">
        <v>46</v>
      </c>
      <c r="G17" s="309" t="s">
        <v>77</v>
      </c>
      <c r="H17" s="308"/>
      <c r="I17" s="308" t="s">
        <v>77</v>
      </c>
      <c r="J17" s="308"/>
      <c r="K17" s="307" t="s">
        <v>77</v>
      </c>
      <c r="L17" s="306"/>
      <c r="M17" s="305"/>
      <c r="N17" s="304"/>
      <c r="O17" s="302"/>
      <c r="P17" s="303"/>
      <c r="Q17" s="302"/>
      <c r="R17" s="303"/>
      <c r="S17" s="302"/>
      <c r="T17" s="303"/>
      <c r="U17" s="302"/>
      <c r="V17" s="303"/>
      <c r="W17" s="302"/>
      <c r="X17" s="303"/>
      <c r="Y17" s="302"/>
      <c r="Z17" s="301"/>
      <c r="AA17" s="299"/>
      <c r="AB17" s="300"/>
      <c r="AC17" s="299"/>
      <c r="AD17" s="298"/>
      <c r="AE17" s="283"/>
      <c r="AF17" s="328"/>
      <c r="AG17" s="282"/>
      <c r="AH17" s="282"/>
      <c r="AI17" s="282"/>
      <c r="AJ17" s="282"/>
      <c r="AK17" s="282"/>
      <c r="AL17" s="282"/>
      <c r="AM17" s="282"/>
      <c r="AN17" s="282"/>
      <c r="AO17" s="282"/>
      <c r="AP17" s="282"/>
      <c r="AQ17" s="282"/>
    </row>
    <row r="18" spans="1:43" s="281" customFormat="1" ht="12.45" x14ac:dyDescent="0.3">
      <c r="A18" s="282"/>
      <c r="B18" s="990"/>
      <c r="C18" s="411">
        <v>4</v>
      </c>
      <c r="D18" s="363" t="s">
        <v>119</v>
      </c>
      <c r="E18" s="311">
        <v>208</v>
      </c>
      <c r="F18" s="310" t="s">
        <v>46</v>
      </c>
      <c r="G18" s="309" t="s">
        <v>77</v>
      </c>
      <c r="H18" s="308" t="s">
        <v>77</v>
      </c>
      <c r="I18" s="308"/>
      <c r="J18" s="308" t="s">
        <v>77</v>
      </c>
      <c r="K18" s="307" t="s">
        <v>77</v>
      </c>
      <c r="L18" s="306"/>
      <c r="M18" s="305"/>
      <c r="N18" s="304"/>
      <c r="O18" s="302"/>
      <c r="P18" s="303"/>
      <c r="Q18" s="302"/>
      <c r="R18" s="303"/>
      <c r="S18" s="302"/>
      <c r="T18" s="303"/>
      <c r="U18" s="302"/>
      <c r="V18" s="303"/>
      <c r="W18" s="302"/>
      <c r="X18" s="303"/>
      <c r="Y18" s="302"/>
      <c r="Z18" s="301"/>
      <c r="AA18" s="299"/>
      <c r="AB18" s="300"/>
      <c r="AC18" s="299"/>
      <c r="AD18" s="298"/>
      <c r="AE18" s="283"/>
      <c r="AF18" s="328"/>
      <c r="AG18" s="282"/>
      <c r="AH18" s="282"/>
      <c r="AI18" s="282"/>
      <c r="AJ18" s="282"/>
      <c r="AK18" s="282"/>
      <c r="AL18" s="282"/>
      <c r="AM18" s="282"/>
      <c r="AN18" s="282"/>
      <c r="AO18" s="282"/>
      <c r="AP18" s="282"/>
      <c r="AQ18" s="282"/>
    </row>
    <row r="19" spans="1:43" s="281" customFormat="1" ht="12.45" x14ac:dyDescent="0.3">
      <c r="A19" s="282"/>
      <c r="B19" s="990"/>
      <c r="C19" s="411">
        <v>5</v>
      </c>
      <c r="D19" s="363" t="s">
        <v>120</v>
      </c>
      <c r="E19" s="311">
        <v>250</v>
      </c>
      <c r="F19" s="310" t="s">
        <v>46</v>
      </c>
      <c r="G19" s="309" t="s">
        <v>77</v>
      </c>
      <c r="H19" s="308" t="s">
        <v>77</v>
      </c>
      <c r="I19" s="308" t="s">
        <v>77</v>
      </c>
      <c r="J19" s="308" t="s">
        <v>77</v>
      </c>
      <c r="K19" s="307" t="s">
        <v>77</v>
      </c>
      <c r="L19" s="306"/>
      <c r="M19" s="305"/>
      <c r="N19" s="304"/>
      <c r="O19" s="302"/>
      <c r="P19" s="303"/>
      <c r="Q19" s="302"/>
      <c r="R19" s="303"/>
      <c r="S19" s="302"/>
      <c r="T19" s="303"/>
      <c r="U19" s="302"/>
      <c r="V19" s="303"/>
      <c r="W19" s="302"/>
      <c r="X19" s="303"/>
      <c r="Y19" s="302"/>
      <c r="Z19" s="301"/>
      <c r="AA19" s="299"/>
      <c r="AB19" s="300"/>
      <c r="AC19" s="299"/>
      <c r="AD19" s="298"/>
      <c r="AE19" s="283"/>
      <c r="AF19" s="328"/>
      <c r="AG19" s="282"/>
      <c r="AH19" s="282"/>
      <c r="AI19" s="282"/>
      <c r="AJ19" s="282"/>
      <c r="AK19" s="282"/>
      <c r="AL19" s="282"/>
      <c r="AM19" s="282"/>
      <c r="AN19" s="282"/>
      <c r="AO19" s="282"/>
      <c r="AP19" s="282"/>
      <c r="AQ19" s="282"/>
    </row>
    <row r="20" spans="1:43" s="281" customFormat="1" ht="12.45" x14ac:dyDescent="0.3">
      <c r="A20" s="282"/>
      <c r="B20" s="990"/>
      <c r="C20" s="411" t="s">
        <v>455</v>
      </c>
      <c r="D20" s="363" t="s">
        <v>514</v>
      </c>
      <c r="E20" s="311">
        <v>250</v>
      </c>
      <c r="F20" s="310" t="s">
        <v>46</v>
      </c>
      <c r="G20" s="309" t="s">
        <v>77</v>
      </c>
      <c r="H20" s="314"/>
      <c r="I20" s="314" t="s">
        <v>77</v>
      </c>
      <c r="J20" s="314" t="s">
        <v>77</v>
      </c>
      <c r="K20" s="315" t="s">
        <v>77</v>
      </c>
      <c r="L20" s="306" t="s">
        <v>77</v>
      </c>
      <c r="M20" s="305" t="s">
        <v>77</v>
      </c>
      <c r="N20" s="304"/>
      <c r="O20" s="302"/>
      <c r="P20" s="303"/>
      <c r="Q20" s="302"/>
      <c r="R20" s="303"/>
      <c r="S20" s="302"/>
      <c r="T20" s="303"/>
      <c r="U20" s="302"/>
      <c r="V20" s="303"/>
      <c r="W20" s="302"/>
      <c r="X20" s="303"/>
      <c r="Y20" s="302"/>
      <c r="Z20" s="301"/>
      <c r="AA20" s="299"/>
      <c r="AB20" s="300"/>
      <c r="AC20" s="299"/>
      <c r="AD20" s="298"/>
      <c r="AE20" s="283"/>
      <c r="AF20" s="328"/>
      <c r="AG20" s="282"/>
      <c r="AH20" s="282"/>
      <c r="AI20" s="282"/>
      <c r="AJ20" s="282"/>
      <c r="AK20" s="282"/>
      <c r="AL20" s="282"/>
      <c r="AM20" s="282"/>
      <c r="AN20" s="282"/>
      <c r="AO20" s="282"/>
      <c r="AP20" s="282"/>
      <c r="AQ20" s="282"/>
    </row>
    <row r="21" spans="1:43" s="281" customFormat="1" ht="12.45" x14ac:dyDescent="0.3">
      <c r="A21" s="282"/>
      <c r="B21" s="990"/>
      <c r="C21" s="411" t="s">
        <v>513</v>
      </c>
      <c r="D21" s="363" t="s">
        <v>515</v>
      </c>
      <c r="E21" s="311">
        <v>156</v>
      </c>
      <c r="F21" s="310" t="s">
        <v>46</v>
      </c>
      <c r="G21" s="309" t="s">
        <v>184</v>
      </c>
      <c r="H21" s="314" t="s">
        <v>183</v>
      </c>
      <c r="I21" s="314" t="s">
        <v>183</v>
      </c>
      <c r="J21" s="308" t="s">
        <v>184</v>
      </c>
      <c r="K21" s="315" t="s">
        <v>183</v>
      </c>
      <c r="L21" s="306"/>
      <c r="M21" s="305"/>
      <c r="N21" s="304"/>
      <c r="O21" s="302"/>
      <c r="P21" s="303"/>
      <c r="Q21" s="302"/>
      <c r="R21" s="303"/>
      <c r="S21" s="302"/>
      <c r="T21" s="303"/>
      <c r="U21" s="302"/>
      <c r="V21" s="303"/>
      <c r="W21" s="302"/>
      <c r="X21" s="303"/>
      <c r="Y21" s="302"/>
      <c r="Z21" s="301"/>
      <c r="AA21" s="299"/>
      <c r="AB21" s="300"/>
      <c r="AC21" s="299"/>
      <c r="AD21" s="298"/>
      <c r="AE21" s="283"/>
      <c r="AF21" s="328"/>
      <c r="AG21" s="282"/>
      <c r="AH21" s="282"/>
      <c r="AI21" s="282"/>
      <c r="AJ21" s="282"/>
      <c r="AK21" s="282"/>
      <c r="AL21" s="282"/>
      <c r="AM21" s="282"/>
      <c r="AN21" s="282"/>
      <c r="AO21" s="282"/>
      <c r="AP21" s="282"/>
      <c r="AQ21" s="282"/>
    </row>
    <row r="22" spans="1:43" s="281" customFormat="1" ht="12.45" x14ac:dyDescent="0.3">
      <c r="A22" s="282"/>
      <c r="B22" s="990"/>
      <c r="C22" s="411"/>
      <c r="D22" s="363"/>
      <c r="E22" s="311"/>
      <c r="F22" s="310" t="s">
        <v>46</v>
      </c>
      <c r="G22" s="309" t="s">
        <v>184</v>
      </c>
      <c r="H22" s="314" t="s">
        <v>183</v>
      </c>
      <c r="I22" s="308" t="s">
        <v>184</v>
      </c>
      <c r="J22" s="314" t="s">
        <v>183</v>
      </c>
      <c r="K22" s="307" t="s">
        <v>184</v>
      </c>
      <c r="L22" s="306"/>
      <c r="M22" s="305"/>
      <c r="N22" s="304"/>
      <c r="O22" s="302"/>
      <c r="P22" s="303"/>
      <c r="Q22" s="302"/>
      <c r="R22" s="303"/>
      <c r="S22" s="302"/>
      <c r="T22" s="303"/>
      <c r="U22" s="302"/>
      <c r="V22" s="303"/>
      <c r="W22" s="302"/>
      <c r="X22" s="303"/>
      <c r="Y22" s="302"/>
      <c r="Z22" s="301"/>
      <c r="AA22" s="299"/>
      <c r="AB22" s="300"/>
      <c r="AC22" s="299"/>
      <c r="AD22" s="298"/>
      <c r="AE22" s="283"/>
      <c r="AF22" s="334"/>
      <c r="AG22" s="282"/>
      <c r="AH22" s="282"/>
      <c r="AI22" s="282"/>
      <c r="AJ22" s="282"/>
      <c r="AK22" s="282"/>
      <c r="AL22" s="282"/>
      <c r="AM22" s="282"/>
      <c r="AN22" s="282"/>
      <c r="AO22" s="282"/>
      <c r="AP22" s="282"/>
      <c r="AQ22" s="282"/>
    </row>
    <row r="23" spans="1:43" s="281" customFormat="1" ht="12.45" x14ac:dyDescent="0.3">
      <c r="A23" s="282"/>
      <c r="B23" s="990"/>
      <c r="C23" s="411">
        <v>6</v>
      </c>
      <c r="D23" s="363" t="s">
        <v>121</v>
      </c>
      <c r="E23" s="311">
        <v>313</v>
      </c>
      <c r="F23" s="310" t="s">
        <v>46</v>
      </c>
      <c r="G23" s="309" t="s">
        <v>77</v>
      </c>
      <c r="H23" s="308"/>
      <c r="I23" s="308" t="s">
        <v>77</v>
      </c>
      <c r="J23" s="308" t="s">
        <v>77</v>
      </c>
      <c r="K23" s="307" t="s">
        <v>77</v>
      </c>
      <c r="L23" s="306" t="s">
        <v>77</v>
      </c>
      <c r="M23" s="305" t="s">
        <v>77</v>
      </c>
      <c r="N23" s="304"/>
      <c r="O23" s="302"/>
      <c r="P23" s="303"/>
      <c r="Q23" s="302"/>
      <c r="R23" s="303"/>
      <c r="S23" s="302"/>
      <c r="T23" s="303"/>
      <c r="U23" s="302"/>
      <c r="V23" s="303"/>
      <c r="W23" s="302"/>
      <c r="X23" s="303"/>
      <c r="Y23" s="302"/>
      <c r="Z23" s="301"/>
      <c r="AA23" s="299"/>
      <c r="AB23" s="300"/>
      <c r="AC23" s="299"/>
      <c r="AD23" s="298"/>
      <c r="AE23" s="283"/>
      <c r="AF23" s="328"/>
      <c r="AG23" s="282"/>
      <c r="AH23" s="282"/>
      <c r="AI23" s="282"/>
      <c r="AJ23" s="282"/>
      <c r="AK23" s="282"/>
      <c r="AL23" s="282"/>
      <c r="AM23" s="282"/>
      <c r="AN23" s="282"/>
      <c r="AO23" s="282"/>
      <c r="AP23" s="282"/>
      <c r="AQ23" s="282"/>
    </row>
    <row r="24" spans="1:43" s="281" customFormat="1" ht="12.45" x14ac:dyDescent="0.3">
      <c r="A24" s="282"/>
      <c r="B24" s="990"/>
      <c r="C24" s="411"/>
      <c r="D24" s="363"/>
      <c r="E24" s="311">
        <v>297</v>
      </c>
      <c r="F24" s="310" t="s">
        <v>46</v>
      </c>
      <c r="G24" s="309" t="s">
        <v>184</v>
      </c>
      <c r="H24" s="314" t="s">
        <v>183</v>
      </c>
      <c r="I24" s="308" t="s">
        <v>184</v>
      </c>
      <c r="J24" s="314" t="s">
        <v>183</v>
      </c>
      <c r="K24" s="307" t="s">
        <v>184</v>
      </c>
      <c r="L24" s="313" t="s">
        <v>183</v>
      </c>
      <c r="M24" s="305"/>
      <c r="N24" s="304"/>
      <c r="O24" s="302"/>
      <c r="P24" s="303"/>
      <c r="Q24" s="302"/>
      <c r="R24" s="303"/>
      <c r="S24" s="302"/>
      <c r="T24" s="303"/>
      <c r="U24" s="302"/>
      <c r="V24" s="303"/>
      <c r="W24" s="302"/>
      <c r="X24" s="303"/>
      <c r="Y24" s="302"/>
      <c r="Z24" s="301"/>
      <c r="AA24" s="299"/>
      <c r="AB24" s="300"/>
      <c r="AC24" s="299"/>
      <c r="AD24" s="298"/>
      <c r="AE24" s="283"/>
      <c r="AF24" s="328"/>
      <c r="AG24" s="282"/>
      <c r="AH24" s="282"/>
      <c r="AI24" s="282"/>
      <c r="AJ24" s="282"/>
      <c r="AK24" s="282"/>
      <c r="AL24" s="282"/>
      <c r="AM24" s="282"/>
      <c r="AN24" s="282"/>
      <c r="AO24" s="282"/>
      <c r="AP24" s="282"/>
      <c r="AQ24" s="282"/>
    </row>
    <row r="25" spans="1:43" s="281" customFormat="1" ht="12.45" x14ac:dyDescent="0.3">
      <c r="A25" s="282"/>
      <c r="B25" s="990"/>
      <c r="C25" s="411">
        <v>7</v>
      </c>
      <c r="D25" s="363" t="s">
        <v>187</v>
      </c>
      <c r="E25" s="311">
        <v>365</v>
      </c>
      <c r="F25" s="310" t="s">
        <v>70</v>
      </c>
      <c r="G25" s="309" t="s">
        <v>77</v>
      </c>
      <c r="H25" s="308" t="s">
        <v>77</v>
      </c>
      <c r="I25" s="308" t="s">
        <v>77</v>
      </c>
      <c r="J25" s="308" t="s">
        <v>77</v>
      </c>
      <c r="K25" s="307" t="s">
        <v>77</v>
      </c>
      <c r="L25" s="306" t="s">
        <v>77</v>
      </c>
      <c r="M25" s="305" t="s">
        <v>77</v>
      </c>
      <c r="N25" s="304"/>
      <c r="O25" s="302"/>
      <c r="P25" s="303"/>
      <c r="Q25" s="302"/>
      <c r="R25" s="303"/>
      <c r="S25" s="302"/>
      <c r="T25" s="303"/>
      <c r="U25" s="302"/>
      <c r="V25" s="303"/>
      <c r="W25" s="302"/>
      <c r="X25" s="303"/>
      <c r="Y25" s="302"/>
      <c r="Z25" s="301"/>
      <c r="AA25" s="299"/>
      <c r="AB25" s="300"/>
      <c r="AC25" s="299"/>
      <c r="AD25" s="298"/>
      <c r="AE25" s="283"/>
      <c r="AF25" s="328"/>
      <c r="AG25" s="282"/>
      <c r="AH25" s="282"/>
      <c r="AI25" s="282"/>
      <c r="AJ25" s="282"/>
      <c r="AK25" s="282"/>
      <c r="AL25" s="282"/>
      <c r="AM25" s="282"/>
      <c r="AN25" s="282"/>
      <c r="AO25" s="282"/>
      <c r="AP25" s="282"/>
      <c r="AQ25" s="282"/>
    </row>
    <row r="26" spans="1:43" s="281" customFormat="1" ht="12.45" x14ac:dyDescent="0.3">
      <c r="A26" s="282"/>
      <c r="B26" s="990"/>
      <c r="C26" s="411"/>
      <c r="D26" s="363"/>
      <c r="E26" s="311"/>
      <c r="F26" s="310"/>
      <c r="G26" s="309"/>
      <c r="H26" s="308"/>
      <c r="I26" s="308"/>
      <c r="J26" s="308"/>
      <c r="K26" s="307"/>
      <c r="L26" s="306"/>
      <c r="M26" s="305"/>
      <c r="N26" s="304"/>
      <c r="O26" s="302"/>
      <c r="P26" s="303"/>
      <c r="Q26" s="302"/>
      <c r="R26" s="303"/>
      <c r="S26" s="302"/>
      <c r="T26" s="303"/>
      <c r="U26" s="302"/>
      <c r="V26" s="303"/>
      <c r="W26" s="302"/>
      <c r="X26" s="303"/>
      <c r="Y26" s="302"/>
      <c r="Z26" s="301"/>
      <c r="AA26" s="299"/>
      <c r="AB26" s="300"/>
      <c r="AC26" s="299"/>
      <c r="AD26" s="298"/>
      <c r="AE26" s="283"/>
      <c r="AF26" s="328"/>
      <c r="AG26" s="282"/>
      <c r="AH26" s="282"/>
      <c r="AI26" s="282"/>
      <c r="AJ26" s="282"/>
      <c r="AK26" s="282"/>
      <c r="AL26" s="282"/>
      <c r="AM26" s="282"/>
      <c r="AN26" s="282"/>
      <c r="AO26" s="282"/>
      <c r="AP26" s="282"/>
      <c r="AQ26" s="282"/>
    </row>
    <row r="27" spans="1:43" s="281" customFormat="1" ht="12.45" x14ac:dyDescent="0.3">
      <c r="A27" s="282"/>
      <c r="B27" s="990"/>
      <c r="C27" s="411" t="s">
        <v>70</v>
      </c>
      <c r="D27" s="363" t="s">
        <v>116</v>
      </c>
      <c r="E27" s="311">
        <v>64</v>
      </c>
      <c r="F27" s="310" t="s">
        <v>182</v>
      </c>
      <c r="G27" s="309"/>
      <c r="H27" s="308"/>
      <c r="I27" s="308"/>
      <c r="J27" s="308"/>
      <c r="K27" s="307"/>
      <c r="L27" s="306"/>
      <c r="M27" s="305" t="s">
        <v>77</v>
      </c>
      <c r="N27" s="304"/>
      <c r="O27" s="302"/>
      <c r="P27" s="303"/>
      <c r="Q27" s="302"/>
      <c r="R27" s="303"/>
      <c r="S27" s="302"/>
      <c r="T27" s="303"/>
      <c r="U27" s="302"/>
      <c r="V27" s="303"/>
      <c r="W27" s="302"/>
      <c r="X27" s="303"/>
      <c r="Y27" s="302"/>
      <c r="Z27" s="301"/>
      <c r="AA27" s="299"/>
      <c r="AB27" s="300"/>
      <c r="AC27" s="299"/>
      <c r="AD27" s="298"/>
      <c r="AE27" s="283"/>
      <c r="AF27" s="328"/>
      <c r="AG27" s="282"/>
      <c r="AH27" s="282"/>
      <c r="AI27" s="282"/>
      <c r="AJ27" s="282"/>
      <c r="AK27" s="282"/>
      <c r="AL27" s="282"/>
      <c r="AM27" s="282"/>
      <c r="AN27" s="282"/>
      <c r="AO27" s="282"/>
      <c r="AP27" s="282"/>
      <c r="AQ27" s="282"/>
    </row>
    <row r="28" spans="1:43" s="281" customFormat="1" ht="12.45" x14ac:dyDescent="0.3">
      <c r="A28" s="282"/>
      <c r="B28" s="990"/>
      <c r="C28" s="411" t="s">
        <v>191</v>
      </c>
      <c r="D28" s="363" t="s">
        <v>122</v>
      </c>
      <c r="E28" s="311">
        <v>12</v>
      </c>
      <c r="F28" s="310" t="s">
        <v>46</v>
      </c>
      <c r="G28" s="309"/>
      <c r="H28" s="308"/>
      <c r="I28" s="308"/>
      <c r="J28" s="308"/>
      <c r="K28" s="307"/>
      <c r="L28" s="306"/>
      <c r="M28" s="305"/>
      <c r="N28" s="304" t="s">
        <v>128</v>
      </c>
      <c r="O28" s="302" t="s">
        <v>128</v>
      </c>
      <c r="P28" s="303" t="s">
        <v>128</v>
      </c>
      <c r="Q28" s="302" t="s">
        <v>128</v>
      </c>
      <c r="R28" s="303" t="s">
        <v>128</v>
      </c>
      <c r="S28" s="302" t="s">
        <v>128</v>
      </c>
      <c r="T28" s="303" t="s">
        <v>128</v>
      </c>
      <c r="U28" s="302" t="s">
        <v>128</v>
      </c>
      <c r="V28" s="303" t="s">
        <v>128</v>
      </c>
      <c r="W28" s="302" t="s">
        <v>128</v>
      </c>
      <c r="X28" s="303" t="s">
        <v>128</v>
      </c>
      <c r="Y28" s="302" t="s">
        <v>128</v>
      </c>
      <c r="Z28" s="301"/>
      <c r="AA28" s="299"/>
      <c r="AB28" s="300"/>
      <c r="AC28" s="299"/>
      <c r="AD28" s="298"/>
      <c r="AE28" s="283"/>
      <c r="AF28" s="328"/>
      <c r="AG28" s="282"/>
      <c r="AH28" s="282"/>
      <c r="AI28" s="282"/>
      <c r="AJ28" s="282"/>
      <c r="AK28" s="282"/>
      <c r="AL28" s="282"/>
      <c r="AM28" s="282"/>
      <c r="AN28" s="282"/>
      <c r="AO28" s="282"/>
      <c r="AP28" s="282"/>
      <c r="AQ28" s="282"/>
    </row>
    <row r="29" spans="1:43" s="281" customFormat="1" ht="12.45" x14ac:dyDescent="0.3">
      <c r="A29" s="282"/>
      <c r="B29" s="990"/>
      <c r="C29" s="411" t="s">
        <v>189</v>
      </c>
      <c r="D29" s="363" t="s">
        <v>123</v>
      </c>
      <c r="E29" s="311">
        <v>24</v>
      </c>
      <c r="F29" s="310" t="s">
        <v>46</v>
      </c>
      <c r="G29" s="309"/>
      <c r="H29" s="308"/>
      <c r="I29" s="308"/>
      <c r="J29" s="308"/>
      <c r="K29" s="307"/>
      <c r="L29" s="306"/>
      <c r="M29" s="305"/>
      <c r="N29" s="304" t="s">
        <v>28</v>
      </c>
      <c r="O29" s="302" t="s">
        <v>28</v>
      </c>
      <c r="P29" s="303" t="s">
        <v>28</v>
      </c>
      <c r="Q29" s="302" t="s">
        <v>28</v>
      </c>
      <c r="R29" s="303" t="s">
        <v>28</v>
      </c>
      <c r="S29" s="302" t="s">
        <v>28</v>
      </c>
      <c r="T29" s="303" t="s">
        <v>28</v>
      </c>
      <c r="U29" s="302" t="s">
        <v>28</v>
      </c>
      <c r="V29" s="303" t="s">
        <v>28</v>
      </c>
      <c r="W29" s="302" t="s">
        <v>28</v>
      </c>
      <c r="X29" s="303" t="s">
        <v>28</v>
      </c>
      <c r="Y29" s="302" t="s">
        <v>28</v>
      </c>
      <c r="Z29" s="301"/>
      <c r="AA29" s="299"/>
      <c r="AB29" s="300"/>
      <c r="AC29" s="299"/>
      <c r="AD29" s="298"/>
      <c r="AE29" s="283"/>
      <c r="AF29" s="328"/>
      <c r="AG29" s="282"/>
      <c r="AH29" s="282"/>
      <c r="AI29" s="282"/>
      <c r="AJ29" s="282"/>
      <c r="AK29" s="282"/>
      <c r="AL29" s="282"/>
      <c r="AM29" s="282"/>
      <c r="AN29" s="282"/>
      <c r="AO29" s="282"/>
      <c r="AP29" s="282"/>
      <c r="AQ29" s="282"/>
    </row>
    <row r="30" spans="1:43" s="281" customFormat="1" ht="12.45" x14ac:dyDescent="0.3">
      <c r="A30" s="282"/>
      <c r="B30" s="990"/>
      <c r="C30" s="411" t="s">
        <v>190</v>
      </c>
      <c r="D30" s="363" t="s">
        <v>124</v>
      </c>
      <c r="E30" s="311">
        <v>1</v>
      </c>
      <c r="F30" s="310" t="s">
        <v>46</v>
      </c>
      <c r="G30" s="309"/>
      <c r="H30" s="308"/>
      <c r="I30" s="308"/>
      <c r="J30" s="308"/>
      <c r="K30" s="307"/>
      <c r="L30" s="306"/>
      <c r="M30" s="305"/>
      <c r="N30" s="304"/>
      <c r="O30" s="302"/>
      <c r="P30" s="303"/>
      <c r="Q30" s="302"/>
      <c r="R30" s="303"/>
      <c r="S30" s="302" t="s">
        <v>128</v>
      </c>
      <c r="T30" s="303"/>
      <c r="U30" s="302"/>
      <c r="V30" s="303"/>
      <c r="W30" s="302"/>
      <c r="X30" s="303"/>
      <c r="Y30" s="302"/>
      <c r="Z30" s="301"/>
      <c r="AA30" s="299"/>
      <c r="AB30" s="300"/>
      <c r="AC30" s="299"/>
      <c r="AD30" s="298"/>
      <c r="AE30" s="283"/>
      <c r="AF30" s="328"/>
      <c r="AG30" s="282"/>
      <c r="AH30" s="282"/>
      <c r="AI30" s="282"/>
      <c r="AJ30" s="282"/>
      <c r="AK30" s="282"/>
      <c r="AL30" s="282"/>
      <c r="AM30" s="282"/>
      <c r="AN30" s="282"/>
      <c r="AO30" s="282"/>
      <c r="AP30" s="282"/>
      <c r="AQ30" s="282"/>
    </row>
    <row r="31" spans="1:43" s="281" customFormat="1" ht="12.45" x14ac:dyDescent="0.3">
      <c r="A31" s="282"/>
      <c r="B31" s="990"/>
      <c r="C31" s="411" t="s">
        <v>267</v>
      </c>
      <c r="D31" s="363" t="s">
        <v>125</v>
      </c>
      <c r="E31" s="311">
        <v>2</v>
      </c>
      <c r="F31" s="310" t="s">
        <v>46</v>
      </c>
      <c r="G31" s="309"/>
      <c r="H31" s="308"/>
      <c r="I31" s="308"/>
      <c r="J31" s="308"/>
      <c r="K31" s="307"/>
      <c r="L31" s="306"/>
      <c r="M31" s="305"/>
      <c r="N31" s="304"/>
      <c r="O31" s="302"/>
      <c r="P31" s="303" t="s">
        <v>128</v>
      </c>
      <c r="Q31" s="302"/>
      <c r="R31" s="303"/>
      <c r="S31" s="302"/>
      <c r="T31" s="303"/>
      <c r="U31" s="302"/>
      <c r="V31" s="303" t="s">
        <v>128</v>
      </c>
      <c r="W31" s="302"/>
      <c r="X31" s="303"/>
      <c r="Y31" s="302"/>
      <c r="Z31" s="301"/>
      <c r="AA31" s="299"/>
      <c r="AB31" s="300"/>
      <c r="AC31" s="299"/>
      <c r="AD31" s="298"/>
      <c r="AE31" s="283"/>
      <c r="AF31" s="328"/>
      <c r="AG31" s="282"/>
      <c r="AH31" s="282"/>
      <c r="AI31" s="282"/>
      <c r="AJ31" s="282"/>
      <c r="AK31" s="282"/>
      <c r="AL31" s="282"/>
      <c r="AM31" s="282"/>
      <c r="AN31" s="282"/>
      <c r="AO31" s="282"/>
      <c r="AP31" s="282"/>
      <c r="AQ31" s="282"/>
    </row>
    <row r="32" spans="1:43" s="281" customFormat="1" ht="12.45" x14ac:dyDescent="0.3">
      <c r="A32" s="282"/>
      <c r="B32" s="990"/>
      <c r="C32" s="411" t="s">
        <v>268</v>
      </c>
      <c r="D32" s="363" t="s">
        <v>126</v>
      </c>
      <c r="E32" s="311">
        <v>3</v>
      </c>
      <c r="F32" s="310" t="s">
        <v>46</v>
      </c>
      <c r="G32" s="309"/>
      <c r="H32" s="308"/>
      <c r="I32" s="308"/>
      <c r="J32" s="308"/>
      <c r="K32" s="307"/>
      <c r="L32" s="306"/>
      <c r="M32" s="305"/>
      <c r="N32" s="304" t="s">
        <v>128</v>
      </c>
      <c r="O32" s="302"/>
      <c r="P32" s="303"/>
      <c r="Q32" s="302"/>
      <c r="R32" s="303" t="s">
        <v>128</v>
      </c>
      <c r="S32" s="302"/>
      <c r="T32" s="303"/>
      <c r="U32" s="302"/>
      <c r="V32" s="303" t="s">
        <v>128</v>
      </c>
      <c r="W32" s="302"/>
      <c r="X32" s="303"/>
      <c r="Y32" s="302"/>
      <c r="Z32" s="301"/>
      <c r="AA32" s="299"/>
      <c r="AB32" s="300"/>
      <c r="AC32" s="299"/>
      <c r="AD32" s="298"/>
      <c r="AE32" s="283"/>
      <c r="AF32" s="283"/>
      <c r="AG32" s="282"/>
      <c r="AH32" s="282"/>
      <c r="AI32" s="282"/>
      <c r="AJ32" s="282"/>
      <c r="AK32" s="282"/>
      <c r="AL32" s="282"/>
      <c r="AM32" s="282"/>
      <c r="AN32" s="282"/>
      <c r="AO32" s="282"/>
      <c r="AP32" s="282"/>
      <c r="AQ32" s="282"/>
    </row>
    <row r="33" spans="1:43" s="281" customFormat="1" ht="12.45" x14ac:dyDescent="0.3">
      <c r="A33" s="282"/>
      <c r="B33" s="990"/>
      <c r="C33" s="411"/>
      <c r="D33" s="363"/>
      <c r="E33" s="311"/>
      <c r="F33" s="310"/>
      <c r="G33" s="309"/>
      <c r="H33" s="308"/>
      <c r="I33" s="308"/>
      <c r="J33" s="308"/>
      <c r="K33" s="307"/>
      <c r="L33" s="306"/>
      <c r="M33" s="305"/>
      <c r="N33" s="304"/>
      <c r="O33" s="302" t="s">
        <v>128</v>
      </c>
      <c r="P33" s="303"/>
      <c r="Q33" s="302"/>
      <c r="R33" s="303" t="s">
        <v>128</v>
      </c>
      <c r="S33" s="302"/>
      <c r="T33" s="303"/>
      <c r="U33" s="302" t="s">
        <v>128</v>
      </c>
      <c r="V33" s="303"/>
      <c r="W33" s="302"/>
      <c r="X33" s="303" t="s">
        <v>128</v>
      </c>
      <c r="Y33" s="302"/>
      <c r="Z33" s="301"/>
      <c r="AA33" s="299"/>
      <c r="AB33" s="300"/>
      <c r="AC33" s="299"/>
      <c r="AD33" s="298"/>
      <c r="AE33" s="283"/>
      <c r="AF33" s="328"/>
      <c r="AG33" s="282"/>
      <c r="AH33" s="282"/>
      <c r="AI33" s="282"/>
      <c r="AJ33" s="282"/>
      <c r="AK33" s="282"/>
      <c r="AL33" s="282"/>
      <c r="AM33" s="282"/>
      <c r="AN33" s="282"/>
      <c r="AO33" s="282"/>
      <c r="AP33" s="282"/>
      <c r="AQ33" s="282"/>
    </row>
    <row r="34" spans="1:43" s="281" customFormat="1" ht="12.45" x14ac:dyDescent="0.3">
      <c r="A34" s="282"/>
      <c r="B34" s="990"/>
      <c r="C34" s="411"/>
      <c r="D34" s="363"/>
      <c r="E34" s="311"/>
      <c r="F34" s="310"/>
      <c r="G34" s="309"/>
      <c r="H34" s="308"/>
      <c r="I34" s="308"/>
      <c r="J34" s="308"/>
      <c r="K34" s="307"/>
      <c r="L34" s="306"/>
      <c r="M34" s="305"/>
      <c r="N34" s="304" t="s">
        <v>128</v>
      </c>
      <c r="O34" s="302"/>
      <c r="P34" s="303" t="s">
        <v>128</v>
      </c>
      <c r="Q34" s="302"/>
      <c r="R34" s="303" t="s">
        <v>128</v>
      </c>
      <c r="S34" s="302"/>
      <c r="T34" s="303" t="s">
        <v>128</v>
      </c>
      <c r="U34" s="302"/>
      <c r="V34" s="303" t="s">
        <v>128</v>
      </c>
      <c r="W34" s="302"/>
      <c r="X34" s="303" t="s">
        <v>128</v>
      </c>
      <c r="Y34" s="302"/>
      <c r="Z34" s="301"/>
      <c r="AA34" s="299"/>
      <c r="AB34" s="300"/>
      <c r="AC34" s="299"/>
      <c r="AD34" s="298"/>
      <c r="AE34" s="283"/>
      <c r="AF34" s="328"/>
      <c r="AG34" s="282"/>
      <c r="AH34" s="282"/>
      <c r="AI34" s="282"/>
      <c r="AJ34" s="282"/>
      <c r="AK34" s="282"/>
      <c r="AL34" s="282"/>
      <c r="AM34" s="282"/>
      <c r="AN34" s="282"/>
      <c r="AO34" s="282"/>
      <c r="AP34" s="282"/>
      <c r="AQ34" s="282"/>
    </row>
    <row r="35" spans="1:43" s="281" customFormat="1" ht="12.45" x14ac:dyDescent="0.3">
      <c r="A35" s="282"/>
      <c r="B35" s="990"/>
      <c r="C35" s="411"/>
      <c r="D35" s="363"/>
      <c r="E35" s="311"/>
      <c r="F35" s="310"/>
      <c r="G35" s="309"/>
      <c r="H35" s="308"/>
      <c r="I35" s="308"/>
      <c r="J35" s="308"/>
      <c r="K35" s="307"/>
      <c r="L35" s="306"/>
      <c r="M35" s="305"/>
      <c r="N35" s="304"/>
      <c r="O35" s="302"/>
      <c r="P35" s="303"/>
      <c r="Q35" s="302"/>
      <c r="R35" s="303"/>
      <c r="S35" s="302"/>
      <c r="T35" s="303"/>
      <c r="U35" s="302"/>
      <c r="V35" s="303"/>
      <c r="W35" s="302"/>
      <c r="X35" s="303"/>
      <c r="Y35" s="302"/>
      <c r="Z35" s="301"/>
      <c r="AA35" s="299"/>
      <c r="AB35" s="300"/>
      <c r="AC35" s="299"/>
      <c r="AD35" s="298"/>
      <c r="AE35" s="283"/>
      <c r="AF35" s="328"/>
      <c r="AG35" s="282"/>
      <c r="AH35" s="282"/>
      <c r="AI35" s="282"/>
      <c r="AJ35" s="282"/>
      <c r="AK35" s="282"/>
      <c r="AL35" s="282"/>
      <c r="AM35" s="282"/>
      <c r="AN35" s="282"/>
      <c r="AO35" s="282"/>
      <c r="AP35" s="282"/>
      <c r="AQ35" s="282"/>
    </row>
    <row r="36" spans="1:43" s="281" customFormat="1" ht="12.45" x14ac:dyDescent="0.3">
      <c r="A36" s="282"/>
      <c r="B36" s="990"/>
      <c r="C36" s="411" t="s">
        <v>143</v>
      </c>
      <c r="D36" s="363" t="s">
        <v>115</v>
      </c>
      <c r="E36" s="311">
        <v>1</v>
      </c>
      <c r="F36" s="310" t="s">
        <v>46</v>
      </c>
      <c r="G36" s="309"/>
      <c r="H36" s="308"/>
      <c r="I36" s="308"/>
      <c r="J36" s="308"/>
      <c r="K36" s="307"/>
      <c r="L36" s="306"/>
      <c r="M36" s="305"/>
      <c r="N36" s="304"/>
      <c r="O36" s="302"/>
      <c r="P36" s="303"/>
      <c r="Q36" s="302"/>
      <c r="R36" s="303"/>
      <c r="S36" s="302"/>
      <c r="T36" s="303"/>
      <c r="U36" s="302"/>
      <c r="V36" s="303"/>
      <c r="W36" s="302"/>
      <c r="X36" s="303"/>
      <c r="Y36" s="302"/>
      <c r="Z36" s="312" t="s">
        <v>143</v>
      </c>
      <c r="AA36" s="299"/>
      <c r="AB36" s="300"/>
      <c r="AC36" s="299"/>
      <c r="AD36" s="298"/>
      <c r="AE36" s="283"/>
      <c r="AF36" s="328"/>
      <c r="AG36" s="282"/>
      <c r="AH36" s="282"/>
      <c r="AI36" s="282"/>
      <c r="AJ36" s="282"/>
      <c r="AK36" s="282"/>
      <c r="AL36" s="282"/>
      <c r="AM36" s="282"/>
      <c r="AN36" s="282"/>
      <c r="AO36" s="282"/>
      <c r="AP36" s="282"/>
      <c r="AQ36" s="282"/>
    </row>
    <row r="37" spans="1:43" s="281" customFormat="1" ht="12.45" x14ac:dyDescent="0.3">
      <c r="A37" s="282"/>
      <c r="B37" s="990"/>
      <c r="C37" s="411" t="s">
        <v>144</v>
      </c>
      <c r="D37" s="363" t="s">
        <v>114</v>
      </c>
      <c r="E37" s="311">
        <v>1</v>
      </c>
      <c r="F37" s="310" t="s">
        <v>46</v>
      </c>
      <c r="G37" s="309"/>
      <c r="H37" s="308"/>
      <c r="I37" s="308"/>
      <c r="J37" s="308"/>
      <c r="K37" s="307"/>
      <c r="L37" s="306"/>
      <c r="M37" s="305"/>
      <c r="N37" s="304"/>
      <c r="O37" s="302"/>
      <c r="P37" s="303"/>
      <c r="Q37" s="302"/>
      <c r="R37" s="303"/>
      <c r="S37" s="302"/>
      <c r="T37" s="303"/>
      <c r="U37" s="302"/>
      <c r="V37" s="303"/>
      <c r="W37" s="302"/>
      <c r="X37" s="303"/>
      <c r="Y37" s="302"/>
      <c r="Z37" s="312" t="s">
        <v>144</v>
      </c>
      <c r="AA37" s="299"/>
      <c r="AB37" s="300"/>
      <c r="AC37" s="299"/>
      <c r="AD37" s="298"/>
      <c r="AE37" s="283"/>
      <c r="AF37" s="328"/>
      <c r="AG37" s="282"/>
      <c r="AH37" s="282"/>
      <c r="AI37" s="282"/>
      <c r="AJ37" s="282"/>
      <c r="AK37" s="282"/>
      <c r="AL37" s="282"/>
      <c r="AM37" s="282"/>
      <c r="AN37" s="282"/>
      <c r="AO37" s="282"/>
      <c r="AP37" s="282"/>
      <c r="AQ37" s="282"/>
    </row>
    <row r="38" spans="1:43" s="281" customFormat="1" ht="12.45" x14ac:dyDescent="0.3">
      <c r="A38" s="282"/>
      <c r="B38" s="990"/>
      <c r="C38" s="411"/>
      <c r="D38" s="363"/>
      <c r="E38" s="311"/>
      <c r="F38" s="310"/>
      <c r="G38" s="309"/>
      <c r="H38" s="308"/>
      <c r="I38" s="308"/>
      <c r="J38" s="308"/>
      <c r="K38" s="307"/>
      <c r="L38" s="306"/>
      <c r="M38" s="305"/>
      <c r="N38" s="304"/>
      <c r="O38" s="302"/>
      <c r="P38" s="303"/>
      <c r="Q38" s="302"/>
      <c r="R38" s="303"/>
      <c r="S38" s="302"/>
      <c r="T38" s="303"/>
      <c r="U38" s="302"/>
      <c r="V38" s="303"/>
      <c r="W38" s="302"/>
      <c r="X38" s="303"/>
      <c r="Y38" s="302"/>
      <c r="Z38" s="301"/>
      <c r="AA38" s="299"/>
      <c r="AB38" s="300"/>
      <c r="AC38" s="299"/>
      <c r="AD38" s="298"/>
      <c r="AE38" s="283"/>
      <c r="AF38" s="328"/>
      <c r="AG38" s="282"/>
      <c r="AH38" s="282"/>
      <c r="AI38" s="282"/>
      <c r="AJ38" s="282"/>
      <c r="AK38" s="282"/>
      <c r="AL38" s="282"/>
      <c r="AM38" s="282"/>
      <c r="AN38" s="282"/>
      <c r="AO38" s="282"/>
      <c r="AP38" s="282"/>
      <c r="AQ38" s="282"/>
    </row>
    <row r="39" spans="1:43" s="281" customFormat="1" ht="12.45" x14ac:dyDescent="0.3">
      <c r="A39" s="282"/>
      <c r="B39" s="990"/>
      <c r="C39" s="411" t="s">
        <v>251</v>
      </c>
      <c r="D39" s="363" t="s">
        <v>249</v>
      </c>
      <c r="E39" s="311">
        <v>1</v>
      </c>
      <c r="F39" s="310" t="s">
        <v>46</v>
      </c>
      <c r="G39" s="309"/>
      <c r="H39" s="308"/>
      <c r="I39" s="308"/>
      <c r="J39" s="308"/>
      <c r="K39" s="307"/>
      <c r="L39" s="306"/>
      <c r="M39" s="305"/>
      <c r="N39" s="304"/>
      <c r="O39" s="302"/>
      <c r="P39" s="303"/>
      <c r="Q39" s="302"/>
      <c r="R39" s="303"/>
      <c r="S39" s="302"/>
      <c r="T39" s="303"/>
      <c r="U39" s="302"/>
      <c r="V39" s="303"/>
      <c r="W39" s="302"/>
      <c r="X39" s="303"/>
      <c r="Y39" s="302"/>
      <c r="Z39" s="312" t="s">
        <v>58</v>
      </c>
      <c r="AA39" s="299"/>
      <c r="AB39" s="300"/>
      <c r="AC39" s="299"/>
      <c r="AD39" s="298"/>
      <c r="AE39" s="283"/>
      <c r="AF39" s="328"/>
      <c r="AG39" s="282"/>
      <c r="AH39" s="282"/>
      <c r="AI39" s="282"/>
      <c r="AJ39" s="282"/>
      <c r="AK39" s="282"/>
      <c r="AL39" s="282"/>
      <c r="AM39" s="282"/>
      <c r="AN39" s="282"/>
      <c r="AO39" s="282"/>
      <c r="AP39" s="282"/>
      <c r="AQ39" s="282"/>
    </row>
    <row r="40" spans="1:43" s="281" customFormat="1" ht="12.45" x14ac:dyDescent="0.3">
      <c r="A40" s="282"/>
      <c r="B40" s="990"/>
      <c r="C40" s="411" t="s">
        <v>47</v>
      </c>
      <c r="D40" s="363" t="s">
        <v>27</v>
      </c>
      <c r="E40" s="311"/>
      <c r="F40" s="310" t="s">
        <v>46</v>
      </c>
      <c r="G40" s="309"/>
      <c r="H40" s="308"/>
      <c r="I40" s="308"/>
      <c r="J40" s="308"/>
      <c r="K40" s="307"/>
      <c r="L40" s="306"/>
      <c r="M40" s="305"/>
      <c r="N40" s="304"/>
      <c r="O40" s="302"/>
      <c r="P40" s="303"/>
      <c r="Q40" s="302"/>
      <c r="R40" s="303"/>
      <c r="S40" s="302"/>
      <c r="T40" s="303"/>
      <c r="U40" s="302"/>
      <c r="V40" s="303"/>
      <c r="W40" s="302"/>
      <c r="X40" s="303"/>
      <c r="Y40" s="302"/>
      <c r="Z40" s="312" t="s">
        <v>47</v>
      </c>
      <c r="AA40" s="299"/>
      <c r="AB40" s="300"/>
      <c r="AC40" s="299"/>
      <c r="AD40" s="298"/>
      <c r="AE40" s="283"/>
      <c r="AF40" s="328"/>
      <c r="AG40" s="282"/>
      <c r="AH40" s="282"/>
      <c r="AI40" s="282"/>
      <c r="AJ40" s="282"/>
      <c r="AK40" s="282"/>
      <c r="AL40" s="282"/>
      <c r="AM40" s="282"/>
      <c r="AN40" s="282"/>
      <c r="AO40" s="282"/>
      <c r="AP40" s="282"/>
      <c r="AQ40" s="282"/>
    </row>
    <row r="41" spans="1:43" s="281" customFormat="1" ht="12.45" x14ac:dyDescent="0.3">
      <c r="A41" s="282"/>
      <c r="B41" s="990"/>
      <c r="C41" s="411" t="s">
        <v>209</v>
      </c>
      <c r="D41" s="363" t="s">
        <v>221</v>
      </c>
      <c r="E41" s="311">
        <v>1</v>
      </c>
      <c r="F41" s="310" t="s">
        <v>46</v>
      </c>
      <c r="G41" s="309"/>
      <c r="H41" s="308"/>
      <c r="I41" s="308"/>
      <c r="J41" s="308"/>
      <c r="K41" s="307"/>
      <c r="L41" s="306"/>
      <c r="M41" s="305"/>
      <c r="N41" s="304"/>
      <c r="O41" s="302"/>
      <c r="P41" s="303"/>
      <c r="Q41" s="302"/>
      <c r="R41" s="303"/>
      <c r="S41" s="302"/>
      <c r="T41" s="303"/>
      <c r="U41" s="302"/>
      <c r="V41" s="303"/>
      <c r="W41" s="302"/>
      <c r="X41" s="303"/>
      <c r="Y41" s="302"/>
      <c r="Z41" s="312"/>
      <c r="AA41" s="299"/>
      <c r="AB41" s="300"/>
      <c r="AC41" s="299"/>
      <c r="AD41" s="298"/>
      <c r="AE41" s="283"/>
      <c r="AF41" s="328"/>
      <c r="AG41" s="282"/>
      <c r="AH41" s="282"/>
      <c r="AI41" s="282"/>
      <c r="AJ41" s="282"/>
      <c r="AK41" s="282"/>
      <c r="AL41" s="282"/>
      <c r="AM41" s="282"/>
      <c r="AN41" s="282"/>
      <c r="AO41" s="282"/>
      <c r="AP41" s="282"/>
      <c r="AQ41" s="282"/>
    </row>
    <row r="42" spans="1:43" s="281" customFormat="1" ht="12.45" x14ac:dyDescent="0.3">
      <c r="A42" s="282"/>
      <c r="B42" s="990"/>
      <c r="C42" s="411" t="s">
        <v>71</v>
      </c>
      <c r="D42" s="363" t="s">
        <v>67</v>
      </c>
      <c r="E42" s="311">
        <v>1</v>
      </c>
      <c r="F42" s="310" t="s">
        <v>46</v>
      </c>
      <c r="G42" s="309"/>
      <c r="H42" s="308"/>
      <c r="I42" s="308"/>
      <c r="J42" s="308"/>
      <c r="K42" s="307"/>
      <c r="L42" s="306"/>
      <c r="M42" s="305"/>
      <c r="N42" s="304"/>
      <c r="O42" s="302"/>
      <c r="P42" s="303"/>
      <c r="Q42" s="302"/>
      <c r="R42" s="303"/>
      <c r="S42" s="302"/>
      <c r="T42" s="303"/>
      <c r="U42" s="302"/>
      <c r="V42" s="303"/>
      <c r="W42" s="302"/>
      <c r="X42" s="303"/>
      <c r="Y42" s="302"/>
      <c r="Z42" s="312" t="s">
        <v>71</v>
      </c>
      <c r="AA42" s="299"/>
      <c r="AB42" s="300"/>
      <c r="AC42" s="299"/>
      <c r="AD42" s="298"/>
      <c r="AE42" s="283"/>
      <c r="AF42" s="328"/>
      <c r="AG42" s="282"/>
      <c r="AH42" s="282"/>
      <c r="AI42" s="282"/>
      <c r="AJ42" s="282"/>
      <c r="AK42" s="282"/>
      <c r="AL42" s="282"/>
      <c r="AM42" s="282"/>
      <c r="AN42" s="282"/>
      <c r="AO42" s="282"/>
      <c r="AP42" s="282"/>
      <c r="AQ42" s="282"/>
    </row>
    <row r="43" spans="1:43" s="281" customFormat="1" ht="12.45" x14ac:dyDescent="0.3">
      <c r="A43" s="282"/>
      <c r="B43" s="990"/>
      <c r="C43" s="411" t="s">
        <v>86</v>
      </c>
      <c r="D43" s="363" t="s">
        <v>113</v>
      </c>
      <c r="E43" s="311">
        <v>1</v>
      </c>
      <c r="F43" s="310" t="s">
        <v>46</v>
      </c>
      <c r="G43" s="309"/>
      <c r="H43" s="308"/>
      <c r="I43" s="308"/>
      <c r="J43" s="308"/>
      <c r="K43" s="307"/>
      <c r="L43" s="306"/>
      <c r="M43" s="305"/>
      <c r="N43" s="304"/>
      <c r="O43" s="302"/>
      <c r="P43" s="303"/>
      <c r="Q43" s="302"/>
      <c r="R43" s="303"/>
      <c r="S43" s="302"/>
      <c r="T43" s="303"/>
      <c r="U43" s="302"/>
      <c r="V43" s="303"/>
      <c r="W43" s="302"/>
      <c r="X43" s="303"/>
      <c r="Y43" s="302"/>
      <c r="Z43" s="312" t="s">
        <v>86</v>
      </c>
      <c r="AA43" s="299"/>
      <c r="AB43" s="300"/>
      <c r="AC43" s="299"/>
      <c r="AD43" s="298"/>
      <c r="AE43" s="283"/>
      <c r="AF43" s="328"/>
      <c r="AG43" s="282"/>
      <c r="AH43" s="282"/>
      <c r="AI43" s="282"/>
      <c r="AJ43" s="282"/>
      <c r="AK43" s="282"/>
      <c r="AL43" s="282"/>
      <c r="AM43" s="282"/>
      <c r="AN43" s="282"/>
      <c r="AO43" s="282"/>
      <c r="AP43" s="282"/>
      <c r="AQ43" s="282"/>
    </row>
    <row r="44" spans="1:43" s="281" customFormat="1" ht="12.45" x14ac:dyDescent="0.3">
      <c r="A44" s="282"/>
      <c r="B44" s="990"/>
      <c r="C44" s="411" t="s">
        <v>77</v>
      </c>
      <c r="D44" s="363"/>
      <c r="E44" s="311"/>
      <c r="F44" s="310" t="s">
        <v>46</v>
      </c>
      <c r="G44" s="309"/>
      <c r="H44" s="308"/>
      <c r="I44" s="308"/>
      <c r="J44" s="308"/>
      <c r="K44" s="307"/>
      <c r="L44" s="306"/>
      <c r="M44" s="305"/>
      <c r="N44" s="304"/>
      <c r="O44" s="302"/>
      <c r="P44" s="303"/>
      <c r="Q44" s="302"/>
      <c r="R44" s="303"/>
      <c r="S44" s="302"/>
      <c r="T44" s="303"/>
      <c r="U44" s="302"/>
      <c r="V44" s="303"/>
      <c r="W44" s="302"/>
      <c r="X44" s="303"/>
      <c r="Y44" s="302"/>
      <c r="Z44" s="301"/>
      <c r="AA44" s="299"/>
      <c r="AB44" s="300"/>
      <c r="AC44" s="299"/>
      <c r="AD44" s="298"/>
      <c r="AE44" s="283"/>
      <c r="AF44" s="328"/>
      <c r="AG44" s="282"/>
      <c r="AH44" s="282"/>
      <c r="AI44" s="282"/>
      <c r="AJ44" s="282"/>
      <c r="AK44" s="282"/>
      <c r="AL44" s="282"/>
      <c r="AM44" s="282"/>
      <c r="AN44" s="282"/>
      <c r="AO44" s="282"/>
      <c r="AP44" s="282"/>
      <c r="AQ44" s="282"/>
    </row>
    <row r="45" spans="1:43" s="281" customFormat="1" ht="12.9" thickBot="1" x14ac:dyDescent="0.35">
      <c r="A45" s="282"/>
      <c r="B45" s="991"/>
      <c r="C45" s="412"/>
      <c r="D45" s="364"/>
      <c r="E45" s="297"/>
      <c r="F45" s="296"/>
      <c r="G45" s="295"/>
      <c r="H45" s="294"/>
      <c r="I45" s="294"/>
      <c r="J45" s="294"/>
      <c r="K45" s="293"/>
      <c r="L45" s="292"/>
      <c r="M45" s="291"/>
      <c r="N45" s="290"/>
      <c r="O45" s="288"/>
      <c r="P45" s="289"/>
      <c r="Q45" s="288"/>
      <c r="R45" s="289"/>
      <c r="S45" s="288"/>
      <c r="T45" s="289"/>
      <c r="U45" s="288"/>
      <c r="V45" s="289"/>
      <c r="W45" s="288"/>
      <c r="X45" s="289"/>
      <c r="Y45" s="288"/>
      <c r="Z45" s="287"/>
      <c r="AA45" s="285"/>
      <c r="AB45" s="286"/>
      <c r="AC45" s="285"/>
      <c r="AD45" s="284"/>
      <c r="AE45" s="283"/>
      <c r="AF45" s="328"/>
      <c r="AG45" s="282"/>
      <c r="AH45" s="282"/>
      <c r="AI45" s="282"/>
      <c r="AJ45" s="282"/>
      <c r="AK45" s="282"/>
      <c r="AL45" s="282"/>
      <c r="AM45" s="282"/>
      <c r="AN45" s="282"/>
      <c r="AO45" s="282"/>
      <c r="AP45" s="282"/>
      <c r="AQ45" s="282"/>
    </row>
    <row r="46" spans="1:43" s="281" customFormat="1" ht="12.9" thickTop="1" x14ac:dyDescent="0.3">
      <c r="A46" s="282"/>
      <c r="B46" s="283"/>
      <c r="C46" s="413"/>
      <c r="D46" s="361"/>
      <c r="E46" s="331"/>
      <c r="F46" s="329"/>
      <c r="G46" s="283"/>
      <c r="H46" s="283"/>
      <c r="I46" s="283"/>
      <c r="J46" s="283"/>
      <c r="K46" s="283"/>
      <c r="L46" s="283"/>
      <c r="M46" s="283"/>
      <c r="N46" s="330"/>
      <c r="O46" s="330"/>
      <c r="P46" s="330"/>
      <c r="Q46" s="330"/>
      <c r="R46" s="330"/>
      <c r="S46" s="330"/>
      <c r="T46" s="330"/>
      <c r="U46" s="330"/>
      <c r="V46" s="330"/>
      <c r="W46" s="330"/>
      <c r="X46" s="330"/>
      <c r="Y46" s="330"/>
      <c r="Z46" s="330"/>
      <c r="AA46" s="330"/>
      <c r="AB46" s="330"/>
      <c r="AC46" s="330"/>
      <c r="AD46" s="330"/>
      <c r="AE46" s="283"/>
      <c r="AF46" s="333"/>
      <c r="AG46" s="282"/>
      <c r="AH46" s="282"/>
      <c r="AI46" s="282"/>
      <c r="AJ46" s="282"/>
      <c r="AK46" s="282"/>
      <c r="AL46" s="282"/>
      <c r="AM46" s="282"/>
      <c r="AN46" s="282"/>
      <c r="AO46" s="282"/>
      <c r="AP46" s="282"/>
      <c r="AQ46" s="282"/>
    </row>
  </sheetData>
  <mergeCells count="9">
    <mergeCell ref="B12:B45"/>
    <mergeCell ref="B6:AD6"/>
    <mergeCell ref="F1:N1"/>
    <mergeCell ref="P1:W1"/>
    <mergeCell ref="F2:N2"/>
    <mergeCell ref="P2:W2"/>
    <mergeCell ref="F3:N3"/>
    <mergeCell ref="P3:W3"/>
    <mergeCell ref="F4:N4"/>
  </mergeCells>
  <phoneticPr fontId="20" type="noConversion"/>
  <hyperlinks>
    <hyperlink ref="F1:N1" location="Häufigkeiten!B8" display="Schulgebäude"/>
    <hyperlink ref="F2:N2" location="Häufigkeiten!B42" display="öffentl. Gebäude"/>
    <hyperlink ref="F3:N3" location="Häufigkeiten!B82" display="Kindergärten"/>
    <hyperlink ref="P1:W1" location="Häufigkeiten!B150" display="Frei/Hallenbäder"/>
    <hyperlink ref="F4:N4" location="Häufigkeiten!B115" display="Turn/Sport/Mehrzweckhallen"/>
    <hyperlink ref="P2:W2" location="Häufigkeiten!B182" display="öffentl. Büchereien"/>
    <hyperlink ref="P3:W3" location="Häufigkeiten!B216" display="Friedhöfe"/>
  </hyperlinks>
  <printOptions horizontalCentered="1"/>
  <pageMargins left="0.2361111111111111" right="0.31527777777777777" top="0.69" bottom="0.76" header="0.42" footer="0.27569444444444446"/>
  <pageSetup paperSize="9" scale="90" firstPageNumber="0" orientation="portrait" horizontalDpi="300" verticalDpi="300" r:id="rId1"/>
  <headerFooter alignWithMargins="0">
    <oddFooter>&amp;L&amp;8Copyright - IfD - Institut 
Postfach 11 01 04, 86026 Augsburg, 
&amp;F / &amp;A&amp;C&amp;8&amp;D&amp;R&amp;8Seite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indexed="58"/>
  </sheetPr>
  <dimension ref="A1:AY150"/>
  <sheetViews>
    <sheetView showGridLines="0" showRowColHeaders="0" showZeros="0" showOutlineSymbols="0" zoomScale="90" zoomScaleNormal="90" workbookViewId="0">
      <selection activeCell="A2" sqref="A2"/>
    </sheetView>
  </sheetViews>
  <sheetFormatPr baseColWidth="10" defaultColWidth="11.3828125" defaultRowHeight="11.6" x14ac:dyDescent="0.3"/>
  <cols>
    <col min="1" max="1" width="23.53515625" style="398" customWidth="1"/>
    <col min="2" max="2" width="8.84375" style="397" customWidth="1"/>
    <col min="3" max="3" width="5.15234375" style="397" customWidth="1"/>
    <col min="4" max="4" width="57.3046875" style="396" customWidth="1"/>
    <col min="5" max="5" width="2.53515625" style="395" customWidth="1"/>
    <col min="6" max="6" width="0" style="464" hidden="1" customWidth="1"/>
    <col min="7" max="10" width="11.3828125" style="464" customWidth="1"/>
    <col min="11" max="11" width="11.3828125" style="465" customWidth="1"/>
    <col min="12" max="45" width="11.3828125" style="394"/>
    <col min="46" max="16384" width="11.3828125" style="393"/>
  </cols>
  <sheetData>
    <row r="1" spans="1:51" ht="12.75" customHeight="1" x14ac:dyDescent="0.3">
      <c r="B1" s="480" t="str">
        <f>'Stundenverrechnungssatz Los1'!B1:P1</f>
        <v>Ausschreibung 2018-017 tim Augsburg</v>
      </c>
      <c r="C1" s="480"/>
      <c r="D1" s="480"/>
      <c r="E1" s="407"/>
    </row>
    <row r="2" spans="1:51" ht="12.75" customHeight="1" x14ac:dyDescent="0.3">
      <c r="B2" s="1001" t="str">
        <f ca="1">MID(CELL("Dateiname"),1+FIND("[",CELL("Dateiname")),FIND("]",CELL("Dateiname"))-FIND("[",CELL("Dateiname"))-1)</f>
        <v>Anlage 13 Kalkulationsblatt UH.XLSX</v>
      </c>
      <c r="C2" s="1001"/>
      <c r="D2" s="1001"/>
      <c r="E2" s="407"/>
    </row>
    <row r="3" spans="1:51" ht="12.75" customHeight="1" x14ac:dyDescent="0.3">
      <c r="B3" s="409" t="s">
        <v>194</v>
      </c>
      <c r="C3" s="409"/>
      <c r="D3" s="408"/>
      <c r="E3" s="407"/>
    </row>
    <row r="4" spans="1:51" ht="12.75" customHeight="1" x14ac:dyDescent="0.3">
      <c r="B4" s="409"/>
      <c r="C4" s="409"/>
      <c r="D4" s="408"/>
      <c r="E4" s="407"/>
    </row>
    <row r="5" spans="1:51" s="403" customFormat="1" ht="26.25" customHeight="1" x14ac:dyDescent="0.3">
      <c r="A5" s="406"/>
      <c r="B5" s="483" t="s">
        <v>192</v>
      </c>
      <c r="C5" s="483"/>
      <c r="D5" s="484" t="s">
        <v>193</v>
      </c>
      <c r="E5" s="405"/>
      <c r="F5" s="466"/>
      <c r="G5" s="466"/>
      <c r="H5" s="466"/>
      <c r="I5" s="466"/>
      <c r="J5" s="467"/>
      <c r="K5" s="467"/>
      <c r="L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row>
    <row r="6" spans="1:51" s="403" customFormat="1" ht="26.25" customHeight="1" x14ac:dyDescent="0.3">
      <c r="A6" s="406"/>
      <c r="B6" s="738"/>
      <c r="C6" s="738"/>
      <c r="D6" s="739"/>
      <c r="E6" s="405"/>
      <c r="F6" s="466"/>
      <c r="G6" s="466"/>
      <c r="H6" s="466"/>
      <c r="I6" s="466"/>
      <c r="J6" s="467"/>
      <c r="K6" s="467"/>
      <c r="L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4"/>
      <c r="AR6" s="404"/>
      <c r="AS6" s="404"/>
    </row>
    <row r="7" spans="1:51" s="403" customFormat="1" x14ac:dyDescent="0.3">
      <c r="A7" s="748"/>
      <c r="B7" s="750" t="s">
        <v>220</v>
      </c>
      <c r="C7" s="750"/>
      <c r="D7" s="755" t="s">
        <v>256</v>
      </c>
      <c r="E7" s="746"/>
      <c r="F7" s="759"/>
      <c r="G7" s="746"/>
      <c r="H7" s="746"/>
      <c r="I7" s="746"/>
      <c r="J7" s="746"/>
      <c r="K7" s="746"/>
      <c r="L7" s="746"/>
      <c r="M7" s="746"/>
      <c r="N7" s="746"/>
      <c r="O7" s="746"/>
      <c r="P7" s="746"/>
      <c r="Q7" s="746"/>
      <c r="R7" s="746"/>
      <c r="S7" s="746"/>
      <c r="T7" s="746"/>
      <c r="U7" s="746"/>
      <c r="V7" s="746"/>
      <c r="W7" s="746"/>
      <c r="X7" s="746"/>
      <c r="Y7" s="746"/>
      <c r="Z7" s="746"/>
      <c r="AA7" s="746"/>
      <c r="AB7" s="746"/>
      <c r="AC7" s="746"/>
      <c r="AD7" s="746"/>
      <c r="AE7" s="746"/>
      <c r="AF7" s="746"/>
      <c r="AG7" s="746"/>
      <c r="AH7" s="746"/>
      <c r="AI7" s="746"/>
      <c r="AJ7" s="746"/>
      <c r="AK7" s="746"/>
      <c r="AL7" s="746"/>
      <c r="AM7" s="746"/>
      <c r="AN7" s="746"/>
      <c r="AO7" s="746"/>
      <c r="AP7" s="746"/>
      <c r="AQ7" s="746"/>
      <c r="AR7" s="746"/>
      <c r="AS7" s="746"/>
      <c r="AT7" s="747"/>
      <c r="AU7" s="747"/>
      <c r="AV7" s="747"/>
      <c r="AW7" s="747"/>
      <c r="AX7" s="747"/>
    </row>
    <row r="8" spans="1:51" x14ac:dyDescent="0.3">
      <c r="A8" s="748"/>
      <c r="B8" s="751" t="s">
        <v>76</v>
      </c>
      <c r="C8" s="751"/>
      <c r="D8" s="756" t="s">
        <v>257</v>
      </c>
      <c r="E8" s="746"/>
      <c r="F8" s="759"/>
      <c r="G8" s="746"/>
      <c r="H8" s="746"/>
      <c r="I8" s="746"/>
      <c r="J8" s="746"/>
      <c r="K8" s="746"/>
      <c r="L8" s="746"/>
      <c r="M8" s="746"/>
      <c r="N8" s="746"/>
      <c r="O8" s="746"/>
      <c r="P8" s="746"/>
      <c r="Q8" s="746"/>
      <c r="R8" s="746"/>
      <c r="S8" s="746"/>
      <c r="T8" s="746"/>
      <c r="U8" s="746"/>
      <c r="V8" s="746"/>
      <c r="W8" s="746"/>
      <c r="X8" s="746"/>
      <c r="Y8" s="746"/>
      <c r="Z8" s="746"/>
      <c r="AA8" s="746"/>
      <c r="AB8" s="746"/>
      <c r="AC8" s="746"/>
      <c r="AD8" s="746"/>
      <c r="AE8" s="746"/>
      <c r="AF8" s="746"/>
      <c r="AG8" s="746"/>
      <c r="AH8" s="746"/>
      <c r="AI8" s="746"/>
      <c r="AJ8" s="746"/>
      <c r="AK8" s="746"/>
      <c r="AL8" s="746"/>
      <c r="AM8" s="746"/>
      <c r="AN8" s="746"/>
      <c r="AO8" s="746"/>
      <c r="AP8" s="746"/>
      <c r="AQ8" s="746"/>
      <c r="AR8" s="746"/>
      <c r="AS8" s="746"/>
      <c r="AT8" s="747"/>
      <c r="AU8" s="747"/>
      <c r="AV8" s="747"/>
      <c r="AW8" s="747"/>
      <c r="AX8" s="747"/>
    </row>
    <row r="9" spans="1:51" ht="26.15" x14ac:dyDescent="0.6">
      <c r="A9" s="748"/>
      <c r="B9" s="751" t="s">
        <v>219</v>
      </c>
      <c r="C9" s="751"/>
      <c r="D9" s="761" t="s">
        <v>258</v>
      </c>
      <c r="E9" s="746"/>
      <c r="F9" s="760" t="s">
        <v>69</v>
      </c>
      <c r="G9" s="746"/>
      <c r="H9" s="746"/>
      <c r="I9" s="746"/>
      <c r="J9" s="746"/>
      <c r="K9" s="746"/>
      <c r="L9" s="746"/>
      <c r="M9" s="746"/>
      <c r="N9" s="746"/>
      <c r="O9" s="746"/>
      <c r="P9" s="746"/>
      <c r="Q9" s="746"/>
      <c r="R9" s="746"/>
      <c r="S9" s="746"/>
      <c r="T9" s="746"/>
      <c r="U9" s="746"/>
      <c r="V9" s="746"/>
      <c r="W9" s="746"/>
      <c r="X9" s="746"/>
      <c r="Y9" s="746"/>
      <c r="Z9" s="746"/>
      <c r="AA9" s="746"/>
      <c r="AB9" s="746"/>
      <c r="AC9" s="746"/>
      <c r="AD9" s="746"/>
      <c r="AE9" s="746"/>
      <c r="AF9" s="746"/>
      <c r="AG9" s="746"/>
      <c r="AH9" s="746"/>
      <c r="AI9" s="746"/>
      <c r="AJ9" s="746"/>
      <c r="AK9" s="746"/>
      <c r="AL9" s="746"/>
      <c r="AM9" s="746"/>
      <c r="AN9" s="746"/>
      <c r="AO9" s="746"/>
      <c r="AP9" s="746"/>
      <c r="AQ9" s="746"/>
      <c r="AR9" s="746"/>
      <c r="AS9" s="746"/>
      <c r="AT9" s="747"/>
      <c r="AU9" s="747"/>
      <c r="AV9" s="747"/>
      <c r="AW9" s="747"/>
      <c r="AX9" s="747"/>
    </row>
    <row r="10" spans="1:51" ht="14.6" x14ac:dyDescent="0.4">
      <c r="A10" s="742"/>
      <c r="B10" s="752" t="s">
        <v>218</v>
      </c>
      <c r="C10" s="752"/>
      <c r="D10" s="757" t="s">
        <v>259</v>
      </c>
      <c r="E10" s="744"/>
      <c r="F10" s="749"/>
      <c r="G10" s="744"/>
      <c r="H10" s="744"/>
      <c r="I10" s="744"/>
      <c r="J10" s="744"/>
      <c r="K10" s="742"/>
      <c r="L10" s="742"/>
      <c r="M10" s="742"/>
      <c r="N10" s="742"/>
      <c r="O10" s="742"/>
      <c r="P10" s="742"/>
      <c r="Q10" s="742"/>
      <c r="R10" s="742"/>
      <c r="S10" s="742"/>
      <c r="T10" s="742"/>
      <c r="U10" s="742"/>
      <c r="V10" s="742"/>
      <c r="W10" s="742"/>
      <c r="X10" s="742"/>
      <c r="Y10" s="742"/>
      <c r="Z10" s="742"/>
      <c r="AA10" s="742"/>
      <c r="AB10" s="742"/>
      <c r="AC10" s="742"/>
      <c r="AD10" s="742"/>
      <c r="AE10" s="742"/>
      <c r="AF10" s="742"/>
      <c r="AG10" s="742"/>
      <c r="AH10" s="742"/>
      <c r="AI10" s="742"/>
      <c r="AJ10" s="742"/>
      <c r="AK10" s="742"/>
      <c r="AL10" s="742"/>
      <c r="AM10" s="742"/>
      <c r="AN10" s="742"/>
      <c r="AO10" s="742"/>
      <c r="AP10" s="742"/>
      <c r="AQ10" s="742"/>
      <c r="AR10" s="742"/>
      <c r="AS10" s="742"/>
      <c r="AT10" s="742"/>
      <c r="AU10" s="742"/>
      <c r="AV10" s="742"/>
      <c r="AW10" s="742"/>
      <c r="AX10" s="742"/>
    </row>
    <row r="11" spans="1:51" ht="14.6" x14ac:dyDescent="0.4">
      <c r="A11" s="742"/>
      <c r="B11" s="752" t="s">
        <v>217</v>
      </c>
      <c r="C11" s="752"/>
      <c r="D11" s="757" t="s">
        <v>260</v>
      </c>
      <c r="E11" s="744"/>
      <c r="F11" s="749"/>
      <c r="G11" s="744"/>
      <c r="H11" s="744"/>
      <c r="I11" s="744"/>
      <c r="J11" s="744"/>
      <c r="K11" s="742"/>
      <c r="L11" s="742"/>
      <c r="M11" s="742"/>
      <c r="N11" s="742"/>
      <c r="O11" s="742"/>
      <c r="P11" s="742"/>
      <c r="Q11" s="742"/>
      <c r="R11" s="742"/>
      <c r="S11" s="742"/>
      <c r="T11" s="742"/>
      <c r="U11" s="742"/>
      <c r="V11" s="742"/>
      <c r="W11" s="742"/>
      <c r="X11" s="742"/>
      <c r="Y11" s="742"/>
      <c r="Z11" s="742"/>
      <c r="AA11" s="742"/>
      <c r="AB11" s="742"/>
      <c r="AC11" s="742"/>
      <c r="AD11" s="742"/>
      <c r="AE11" s="742"/>
      <c r="AF11" s="742"/>
      <c r="AG11" s="742"/>
      <c r="AH11" s="742"/>
      <c r="AI11" s="742"/>
      <c r="AJ11" s="742"/>
      <c r="AK11" s="742"/>
      <c r="AL11" s="742"/>
      <c r="AM11" s="742"/>
      <c r="AN11" s="742"/>
      <c r="AO11" s="742"/>
      <c r="AP11" s="742"/>
      <c r="AQ11" s="742"/>
      <c r="AR11" s="742"/>
      <c r="AS11" s="742"/>
      <c r="AT11" s="742"/>
      <c r="AU11" s="742"/>
      <c r="AV11" s="742"/>
      <c r="AW11" s="742"/>
      <c r="AX11" s="742"/>
      <c r="AY11" s="401"/>
    </row>
    <row r="12" spans="1:51" ht="14.6" x14ac:dyDescent="0.4">
      <c r="A12" s="742"/>
      <c r="B12" s="752" t="s">
        <v>188</v>
      </c>
      <c r="C12" s="752"/>
      <c r="D12" s="757" t="s">
        <v>261</v>
      </c>
      <c r="E12" s="744"/>
      <c r="F12" s="749"/>
      <c r="G12" s="744"/>
      <c r="H12" s="744"/>
      <c r="I12" s="744"/>
      <c r="J12" s="744"/>
      <c r="K12" s="742"/>
      <c r="L12" s="742"/>
      <c r="M12" s="742"/>
      <c r="N12" s="742"/>
      <c r="O12" s="742"/>
      <c r="P12" s="742"/>
      <c r="Q12" s="742"/>
      <c r="R12" s="742"/>
      <c r="S12" s="742"/>
      <c r="T12" s="742"/>
      <c r="U12" s="742"/>
      <c r="V12" s="742"/>
      <c r="W12" s="742"/>
      <c r="X12" s="742"/>
      <c r="Y12" s="742"/>
      <c r="Z12" s="742"/>
      <c r="AA12" s="742"/>
      <c r="AB12" s="742"/>
      <c r="AC12" s="742"/>
      <c r="AD12" s="742"/>
      <c r="AE12" s="742"/>
      <c r="AF12" s="742"/>
      <c r="AG12" s="742"/>
      <c r="AH12" s="742"/>
      <c r="AI12" s="742"/>
      <c r="AJ12" s="742"/>
      <c r="AK12" s="742"/>
      <c r="AL12" s="742"/>
      <c r="AM12" s="742"/>
      <c r="AN12" s="742"/>
      <c r="AO12" s="742"/>
      <c r="AP12" s="742"/>
      <c r="AQ12" s="742"/>
      <c r="AR12" s="742"/>
      <c r="AS12" s="742"/>
      <c r="AT12" s="742"/>
      <c r="AU12" s="742"/>
      <c r="AV12" s="742"/>
      <c r="AW12" s="742"/>
      <c r="AX12" s="742"/>
      <c r="AY12" s="394"/>
    </row>
    <row r="13" spans="1:51" ht="14.6" x14ac:dyDescent="0.4">
      <c r="A13" s="742"/>
      <c r="B13" s="752" t="s">
        <v>216</v>
      </c>
      <c r="C13" s="751"/>
      <c r="D13" s="756" t="s">
        <v>262</v>
      </c>
      <c r="E13" s="744"/>
      <c r="F13" s="749"/>
      <c r="G13" s="744"/>
      <c r="H13" s="744"/>
      <c r="I13" s="744"/>
      <c r="J13" s="744"/>
      <c r="K13" s="742"/>
      <c r="L13" s="742"/>
      <c r="M13" s="742"/>
      <c r="N13" s="742"/>
      <c r="O13" s="742"/>
      <c r="P13" s="742"/>
      <c r="Q13" s="742"/>
      <c r="R13" s="742"/>
      <c r="S13" s="742"/>
      <c r="T13" s="742"/>
      <c r="U13" s="742"/>
      <c r="V13" s="742"/>
      <c r="W13" s="742"/>
      <c r="X13" s="742"/>
      <c r="Y13" s="742"/>
      <c r="Z13" s="742"/>
      <c r="AA13" s="742"/>
      <c r="AB13" s="742"/>
      <c r="AC13" s="742"/>
      <c r="AD13" s="742"/>
      <c r="AE13" s="742"/>
      <c r="AF13" s="742"/>
      <c r="AG13" s="742"/>
      <c r="AH13" s="742"/>
      <c r="AI13" s="742"/>
      <c r="AJ13" s="742"/>
      <c r="AK13" s="742"/>
      <c r="AL13" s="742"/>
      <c r="AM13" s="742"/>
      <c r="AN13" s="742"/>
      <c r="AO13" s="742"/>
      <c r="AP13" s="742"/>
      <c r="AQ13" s="742"/>
      <c r="AR13" s="742"/>
      <c r="AS13" s="743"/>
      <c r="AT13" s="742"/>
      <c r="AU13" s="742"/>
      <c r="AV13" s="742"/>
      <c r="AW13" s="742"/>
      <c r="AX13" s="742"/>
    </row>
    <row r="14" spans="1:51" ht="14.6" x14ac:dyDescent="0.4">
      <c r="A14" s="742"/>
      <c r="B14" s="752" t="s">
        <v>215</v>
      </c>
      <c r="C14" s="753"/>
      <c r="D14" s="757" t="s">
        <v>263</v>
      </c>
      <c r="E14" s="744"/>
      <c r="F14" s="749"/>
      <c r="G14" s="744"/>
      <c r="H14" s="744"/>
      <c r="I14" s="744"/>
      <c r="J14" s="744"/>
      <c r="K14" s="742"/>
      <c r="L14" s="742"/>
      <c r="M14" s="742"/>
      <c r="N14" s="742"/>
      <c r="O14" s="742"/>
      <c r="P14" s="742"/>
      <c r="Q14" s="742"/>
      <c r="R14" s="742"/>
      <c r="S14" s="742"/>
      <c r="T14" s="742"/>
      <c r="U14" s="742"/>
      <c r="V14" s="742"/>
      <c r="W14" s="742"/>
      <c r="X14" s="742"/>
      <c r="Y14" s="742"/>
      <c r="Z14" s="742"/>
      <c r="AA14" s="742"/>
      <c r="AB14" s="742"/>
      <c r="AC14" s="742"/>
      <c r="AD14" s="742"/>
      <c r="AE14" s="742"/>
      <c r="AF14" s="742"/>
      <c r="AG14" s="742"/>
      <c r="AH14" s="742"/>
      <c r="AI14" s="742"/>
      <c r="AJ14" s="742"/>
      <c r="AK14" s="742"/>
      <c r="AL14" s="742"/>
      <c r="AM14" s="742"/>
      <c r="AN14" s="742"/>
      <c r="AO14" s="742"/>
      <c r="AP14" s="742"/>
      <c r="AQ14" s="742"/>
      <c r="AR14" s="742"/>
      <c r="AS14" s="743"/>
      <c r="AT14" s="742"/>
      <c r="AU14" s="742"/>
      <c r="AV14" s="742"/>
      <c r="AW14" s="742"/>
      <c r="AX14" s="742"/>
      <c r="AY14" s="401"/>
    </row>
    <row r="15" spans="1:51" ht="14.6" x14ac:dyDescent="0.4">
      <c r="A15" s="742"/>
      <c r="B15" s="752" t="s">
        <v>69</v>
      </c>
      <c r="C15" s="752"/>
      <c r="D15" s="757" t="s">
        <v>264</v>
      </c>
      <c r="E15" s="744"/>
      <c r="F15" s="749"/>
      <c r="G15" s="744"/>
      <c r="H15" s="744"/>
      <c r="I15" s="744"/>
      <c r="J15" s="744"/>
      <c r="K15" s="742"/>
      <c r="L15" s="742"/>
      <c r="M15" s="742"/>
      <c r="N15" s="742"/>
      <c r="O15" s="742"/>
      <c r="P15" s="742"/>
      <c r="Q15" s="742"/>
      <c r="R15" s="742"/>
      <c r="S15" s="742"/>
      <c r="T15" s="742"/>
      <c r="U15" s="742"/>
      <c r="V15" s="742"/>
      <c r="W15" s="742"/>
      <c r="X15" s="742"/>
      <c r="Y15" s="742"/>
      <c r="Z15" s="742"/>
      <c r="AA15" s="742"/>
      <c r="AB15" s="742"/>
      <c r="AC15" s="742"/>
      <c r="AD15" s="742"/>
      <c r="AE15" s="742"/>
      <c r="AF15" s="742"/>
      <c r="AG15" s="742"/>
      <c r="AH15" s="742"/>
      <c r="AI15" s="742"/>
      <c r="AJ15" s="742"/>
      <c r="AK15" s="742"/>
      <c r="AL15" s="742"/>
      <c r="AM15" s="742"/>
      <c r="AN15" s="742"/>
      <c r="AO15" s="742"/>
      <c r="AP15" s="742"/>
      <c r="AQ15" s="742"/>
      <c r="AR15" s="742"/>
      <c r="AS15" s="742"/>
      <c r="AT15" s="742"/>
      <c r="AU15" s="742"/>
      <c r="AV15" s="742"/>
      <c r="AW15" s="742"/>
      <c r="AX15" s="742"/>
      <c r="AY15" s="401"/>
    </row>
    <row r="16" spans="1:51" ht="14.6" x14ac:dyDescent="0.4">
      <c r="A16" s="742"/>
      <c r="B16" s="752" t="s">
        <v>214</v>
      </c>
      <c r="C16" s="752"/>
      <c r="D16" s="757" t="s">
        <v>265</v>
      </c>
      <c r="E16" s="744"/>
      <c r="F16" s="749"/>
      <c r="G16" s="744"/>
      <c r="H16" s="744"/>
      <c r="I16" s="744"/>
      <c r="J16" s="744"/>
      <c r="K16" s="742"/>
      <c r="L16" s="742"/>
      <c r="M16" s="742"/>
      <c r="N16" s="742"/>
      <c r="O16" s="742"/>
      <c r="P16" s="742"/>
      <c r="Q16" s="742"/>
      <c r="R16" s="742"/>
      <c r="S16" s="742"/>
      <c r="T16" s="742"/>
      <c r="U16" s="742"/>
      <c r="V16" s="742"/>
      <c r="W16" s="742"/>
      <c r="X16" s="742"/>
      <c r="Y16" s="742"/>
      <c r="Z16" s="742"/>
      <c r="AA16" s="742"/>
      <c r="AB16" s="742"/>
      <c r="AC16" s="742"/>
      <c r="AD16" s="742"/>
      <c r="AE16" s="742"/>
      <c r="AF16" s="742"/>
      <c r="AG16" s="742"/>
      <c r="AH16" s="742"/>
      <c r="AI16" s="742"/>
      <c r="AJ16" s="742"/>
      <c r="AK16" s="742"/>
      <c r="AL16" s="742"/>
      <c r="AM16" s="742"/>
      <c r="AN16" s="742"/>
      <c r="AO16" s="742"/>
      <c r="AP16" s="742"/>
      <c r="AQ16" s="742"/>
      <c r="AR16" s="742"/>
      <c r="AS16" s="742"/>
      <c r="AT16" s="742"/>
      <c r="AU16" s="742"/>
      <c r="AV16" s="742"/>
      <c r="AW16" s="742"/>
      <c r="AX16" s="742"/>
      <c r="AY16" s="401"/>
    </row>
    <row r="17" spans="1:51" ht="14.6" x14ac:dyDescent="0.4">
      <c r="A17" s="742"/>
      <c r="B17" s="752" t="s">
        <v>146</v>
      </c>
      <c r="C17" s="752"/>
      <c r="D17" s="757" t="s">
        <v>266</v>
      </c>
      <c r="E17" s="744"/>
      <c r="F17" s="749"/>
      <c r="G17" s="744"/>
      <c r="H17" s="744"/>
      <c r="I17" s="744"/>
      <c r="J17" s="744"/>
      <c r="K17" s="742"/>
      <c r="L17" s="742"/>
      <c r="M17" s="742"/>
      <c r="N17" s="742"/>
      <c r="O17" s="742"/>
      <c r="P17" s="742"/>
      <c r="Q17" s="742"/>
      <c r="R17" s="742"/>
      <c r="S17" s="742"/>
      <c r="T17" s="742"/>
      <c r="U17" s="742"/>
      <c r="V17" s="742"/>
      <c r="W17" s="742"/>
      <c r="X17" s="742"/>
      <c r="Y17" s="742"/>
      <c r="Z17" s="742"/>
      <c r="AA17" s="742"/>
      <c r="AB17" s="742"/>
      <c r="AC17" s="742"/>
      <c r="AD17" s="742"/>
      <c r="AE17" s="742"/>
      <c r="AF17" s="742"/>
      <c r="AG17" s="742"/>
      <c r="AH17" s="742"/>
      <c r="AI17" s="742"/>
      <c r="AJ17" s="742"/>
      <c r="AK17" s="742"/>
      <c r="AL17" s="742"/>
      <c r="AM17" s="742"/>
      <c r="AN17" s="742"/>
      <c r="AO17" s="742"/>
      <c r="AP17" s="742"/>
      <c r="AQ17" s="742"/>
      <c r="AR17" s="742"/>
      <c r="AS17" s="742"/>
      <c r="AT17" s="742"/>
      <c r="AU17" s="742"/>
      <c r="AV17" s="742"/>
      <c r="AW17" s="742"/>
      <c r="AX17" s="742"/>
      <c r="AY17" s="401"/>
    </row>
    <row r="18" spans="1:51" x14ac:dyDescent="0.3">
      <c r="A18" s="745"/>
      <c r="B18" s="754"/>
      <c r="C18" s="754"/>
      <c r="D18" s="758"/>
      <c r="E18" s="744"/>
      <c r="F18" s="749"/>
      <c r="G18" s="744"/>
      <c r="H18" s="744"/>
      <c r="I18" s="744"/>
      <c r="J18" s="744"/>
      <c r="K18" s="744"/>
      <c r="L18" s="744"/>
      <c r="M18" s="744"/>
      <c r="N18" s="744"/>
      <c r="O18" s="744"/>
      <c r="P18" s="744"/>
      <c r="Q18" s="744"/>
      <c r="R18" s="744"/>
      <c r="S18" s="744"/>
      <c r="T18" s="744"/>
      <c r="U18" s="744"/>
      <c r="V18" s="744"/>
      <c r="W18" s="744"/>
      <c r="X18" s="744"/>
      <c r="Y18" s="744"/>
      <c r="Z18" s="744"/>
      <c r="AA18" s="744"/>
      <c r="AB18" s="744"/>
      <c r="AC18" s="744"/>
      <c r="AD18" s="744"/>
      <c r="AE18" s="744"/>
      <c r="AF18" s="744"/>
      <c r="AG18" s="744"/>
      <c r="AH18" s="744"/>
      <c r="AI18" s="744"/>
      <c r="AJ18" s="744"/>
      <c r="AK18" s="744"/>
      <c r="AL18" s="744"/>
      <c r="AM18" s="744"/>
      <c r="AN18" s="744"/>
      <c r="AO18" s="744"/>
      <c r="AP18" s="744"/>
      <c r="AQ18" s="744"/>
      <c r="AR18" s="744"/>
      <c r="AS18" s="744"/>
      <c r="AT18" s="743"/>
      <c r="AU18" s="743"/>
      <c r="AV18" s="743"/>
      <c r="AW18" s="743"/>
      <c r="AX18" s="743"/>
      <c r="AY18" s="401"/>
    </row>
    <row r="19" spans="1:51" x14ac:dyDescent="0.3">
      <c r="B19" s="740"/>
      <c r="C19" s="740"/>
      <c r="D19" s="741"/>
      <c r="E19" s="394"/>
      <c r="F19" s="465"/>
      <c r="G19" s="468"/>
      <c r="H19" s="465"/>
      <c r="I19" s="465"/>
      <c r="J19" s="465"/>
      <c r="AY19" s="401"/>
    </row>
    <row r="20" spans="1:51" x14ac:dyDescent="0.3">
      <c r="B20" s="400"/>
      <c r="C20" s="400"/>
      <c r="D20" s="590"/>
      <c r="E20" s="394"/>
      <c r="F20" s="465"/>
      <c r="G20" s="466"/>
      <c r="H20" s="465"/>
      <c r="I20" s="465"/>
      <c r="J20" s="465"/>
    </row>
    <row r="21" spans="1:51" x14ac:dyDescent="0.3">
      <c r="B21" s="998" t="s">
        <v>196</v>
      </c>
      <c r="C21" s="999"/>
      <c r="D21" s="1000"/>
      <c r="E21" s="394"/>
      <c r="F21" s="465"/>
      <c r="G21" s="466"/>
      <c r="H21" s="465"/>
      <c r="I21" s="465"/>
      <c r="J21" s="465"/>
    </row>
    <row r="22" spans="1:51" x14ac:dyDescent="0.3">
      <c r="B22" s="402" t="s">
        <v>240</v>
      </c>
      <c r="C22" s="587" t="s">
        <v>195</v>
      </c>
      <c r="D22" s="589" t="s">
        <v>241</v>
      </c>
      <c r="E22" s="394"/>
      <c r="F22" s="465"/>
      <c r="G22" s="466"/>
      <c r="H22" s="465"/>
      <c r="I22" s="465"/>
      <c r="J22" s="465"/>
    </row>
    <row r="23" spans="1:51" ht="24.9" x14ac:dyDescent="0.55000000000000004">
      <c r="B23" s="402" t="s">
        <v>248</v>
      </c>
      <c r="C23" s="587" t="s">
        <v>195</v>
      </c>
      <c r="D23" s="693" t="s">
        <v>247</v>
      </c>
      <c r="E23" s="394"/>
      <c r="F23" s="694" t="s">
        <v>69</v>
      </c>
      <c r="G23" s="466"/>
      <c r="H23" s="465"/>
      <c r="I23" s="465"/>
      <c r="J23" s="465"/>
    </row>
    <row r="24" spans="1:51" ht="14.15" customHeight="1" x14ac:dyDescent="0.3">
      <c r="B24" s="587" t="s">
        <v>251</v>
      </c>
      <c r="C24" s="588" t="s">
        <v>195</v>
      </c>
      <c r="D24" s="589" t="s">
        <v>249</v>
      </c>
      <c r="E24" s="394"/>
      <c r="F24" s="465"/>
      <c r="G24" s="465"/>
      <c r="H24" s="465"/>
      <c r="I24" s="465"/>
      <c r="J24" s="465"/>
    </row>
    <row r="25" spans="1:51" s="743" customFormat="1" x14ac:dyDescent="0.3">
      <c r="A25" s="745"/>
      <c r="B25" s="402">
        <v>1</v>
      </c>
      <c r="C25" s="587" t="s">
        <v>195</v>
      </c>
      <c r="D25" s="589" t="s">
        <v>271</v>
      </c>
      <c r="E25" s="744"/>
      <c r="F25" s="465"/>
      <c r="G25" s="466"/>
      <c r="H25" s="465"/>
      <c r="I25" s="465"/>
      <c r="J25" s="465"/>
      <c r="K25" s="465"/>
      <c r="L25" s="744"/>
      <c r="M25" s="744"/>
      <c r="N25" s="744"/>
      <c r="O25" s="744"/>
      <c r="P25" s="744"/>
      <c r="Q25" s="744"/>
      <c r="R25" s="744"/>
      <c r="S25" s="744"/>
      <c r="T25" s="744"/>
      <c r="U25" s="744"/>
      <c r="V25" s="744"/>
      <c r="W25" s="744"/>
      <c r="X25" s="744"/>
      <c r="Y25" s="744"/>
      <c r="Z25" s="744"/>
      <c r="AA25" s="744"/>
      <c r="AB25" s="744"/>
      <c r="AC25" s="744"/>
      <c r="AD25" s="744"/>
      <c r="AE25" s="744"/>
      <c r="AF25" s="744"/>
      <c r="AG25" s="744"/>
      <c r="AH25" s="744"/>
      <c r="AI25" s="744"/>
      <c r="AJ25" s="744"/>
      <c r="AK25" s="744"/>
      <c r="AL25" s="744"/>
      <c r="AM25" s="744"/>
      <c r="AN25" s="744"/>
      <c r="AO25" s="744"/>
      <c r="AP25" s="744"/>
      <c r="AQ25" s="744"/>
      <c r="AR25" s="744"/>
      <c r="AS25" s="744"/>
    </row>
    <row r="26" spans="1:51" x14ac:dyDescent="0.3">
      <c r="B26" s="402" t="s">
        <v>269</v>
      </c>
      <c r="C26" s="587" t="s">
        <v>195</v>
      </c>
      <c r="D26" s="589" t="s">
        <v>270</v>
      </c>
      <c r="E26" s="394"/>
      <c r="F26" s="465"/>
      <c r="G26" s="466"/>
      <c r="H26" s="465"/>
      <c r="I26" s="465"/>
      <c r="J26" s="465"/>
    </row>
    <row r="27" spans="1:51" x14ac:dyDescent="0.3">
      <c r="B27" s="402">
        <v>2</v>
      </c>
      <c r="C27" s="588" t="s">
        <v>195</v>
      </c>
      <c r="D27" s="589" t="s">
        <v>197</v>
      </c>
      <c r="E27" s="394"/>
      <c r="F27" s="465"/>
      <c r="G27" s="466"/>
      <c r="H27" s="465"/>
      <c r="I27" s="465"/>
      <c r="J27" s="465"/>
    </row>
    <row r="28" spans="1:51" x14ac:dyDescent="0.3">
      <c r="B28" s="402">
        <v>3</v>
      </c>
      <c r="C28" s="588" t="s">
        <v>195</v>
      </c>
      <c r="D28" s="589" t="s">
        <v>198</v>
      </c>
      <c r="E28" s="394"/>
      <c r="F28" s="465"/>
      <c r="G28" s="466"/>
      <c r="H28" s="465"/>
      <c r="I28" s="465"/>
      <c r="J28" s="465"/>
    </row>
    <row r="29" spans="1:51" x14ac:dyDescent="0.3">
      <c r="B29" s="402" t="s">
        <v>513</v>
      </c>
      <c r="C29" s="588" t="s">
        <v>195</v>
      </c>
      <c r="D29" s="589" t="s">
        <v>523</v>
      </c>
      <c r="E29" s="394"/>
      <c r="F29" s="465"/>
      <c r="G29" s="466"/>
      <c r="H29" s="465"/>
      <c r="I29" s="465"/>
      <c r="J29" s="465"/>
    </row>
    <row r="30" spans="1:51" x14ac:dyDescent="0.3">
      <c r="B30" s="402">
        <v>4</v>
      </c>
      <c r="C30" s="588" t="s">
        <v>195</v>
      </c>
      <c r="D30" s="589" t="s">
        <v>199</v>
      </c>
      <c r="E30" s="394"/>
      <c r="F30" s="465"/>
      <c r="G30" s="466"/>
      <c r="H30" s="465"/>
      <c r="I30" s="465"/>
      <c r="J30" s="465"/>
    </row>
    <row r="31" spans="1:51" x14ac:dyDescent="0.3">
      <c r="B31" s="587">
        <v>5</v>
      </c>
      <c r="C31" s="588" t="s">
        <v>195</v>
      </c>
      <c r="D31" s="589" t="s">
        <v>200</v>
      </c>
      <c r="E31" s="394"/>
      <c r="F31" s="465"/>
      <c r="G31" s="466"/>
      <c r="H31" s="465"/>
      <c r="I31" s="465"/>
      <c r="J31" s="465"/>
    </row>
    <row r="32" spans="1:51" x14ac:dyDescent="0.3">
      <c r="B32" s="587" t="s">
        <v>455</v>
      </c>
      <c r="C32" s="588" t="s">
        <v>195</v>
      </c>
      <c r="D32" s="589" t="s">
        <v>524</v>
      </c>
      <c r="E32" s="394"/>
      <c r="F32" s="465"/>
      <c r="G32" s="466"/>
      <c r="H32" s="465"/>
      <c r="I32" s="465"/>
      <c r="J32" s="465"/>
    </row>
    <row r="33" spans="2:10" x14ac:dyDescent="0.3">
      <c r="B33" s="587">
        <v>6</v>
      </c>
      <c r="C33" s="588" t="s">
        <v>195</v>
      </c>
      <c r="D33" s="589" t="s">
        <v>454</v>
      </c>
      <c r="E33" s="394"/>
      <c r="F33" s="465"/>
      <c r="G33" s="466"/>
      <c r="H33" s="465"/>
      <c r="I33" s="465"/>
      <c r="J33" s="465"/>
    </row>
    <row r="34" spans="2:10" x14ac:dyDescent="0.3">
      <c r="B34" s="587">
        <v>7</v>
      </c>
      <c r="C34" s="588" t="s">
        <v>195</v>
      </c>
      <c r="D34" s="589" t="s">
        <v>201</v>
      </c>
      <c r="E34" s="394"/>
      <c r="F34" s="465"/>
      <c r="G34" s="466"/>
      <c r="H34" s="465"/>
      <c r="I34" s="465"/>
      <c r="J34" s="465"/>
    </row>
    <row r="35" spans="2:10" x14ac:dyDescent="0.3">
      <c r="B35" s="587" t="s">
        <v>70</v>
      </c>
      <c r="C35" s="588" t="s">
        <v>195</v>
      </c>
      <c r="D35" s="589" t="s">
        <v>453</v>
      </c>
      <c r="E35" s="394"/>
      <c r="F35" s="465"/>
      <c r="G35" s="466"/>
      <c r="H35" s="465"/>
      <c r="I35" s="465"/>
      <c r="J35" s="465"/>
    </row>
    <row r="36" spans="2:10" x14ac:dyDescent="0.3">
      <c r="B36" s="587" t="s">
        <v>191</v>
      </c>
      <c r="C36" s="588" t="s">
        <v>195</v>
      </c>
      <c r="D36" s="589" t="s">
        <v>202</v>
      </c>
      <c r="E36" s="394"/>
      <c r="F36" s="465"/>
      <c r="G36" s="465"/>
      <c r="H36" s="465"/>
      <c r="I36" s="465"/>
      <c r="J36" s="465"/>
    </row>
    <row r="37" spans="2:10" x14ac:dyDescent="0.3">
      <c r="B37" s="587" t="s">
        <v>189</v>
      </c>
      <c r="C37" s="588" t="s">
        <v>195</v>
      </c>
      <c r="D37" s="589" t="s">
        <v>203</v>
      </c>
      <c r="E37" s="394"/>
      <c r="F37" s="465"/>
      <c r="G37" s="465"/>
      <c r="H37" s="465"/>
      <c r="I37" s="465"/>
      <c r="J37" s="465"/>
    </row>
    <row r="38" spans="2:10" x14ac:dyDescent="0.3">
      <c r="B38" s="587" t="s">
        <v>190</v>
      </c>
      <c r="C38" s="588" t="s">
        <v>195</v>
      </c>
      <c r="D38" s="589" t="s">
        <v>204</v>
      </c>
      <c r="E38" s="394"/>
      <c r="F38" s="465"/>
      <c r="G38" s="465"/>
      <c r="H38" s="465"/>
      <c r="I38" s="465"/>
      <c r="J38" s="465"/>
    </row>
    <row r="39" spans="2:10" x14ac:dyDescent="0.3">
      <c r="B39" s="587" t="s">
        <v>267</v>
      </c>
      <c r="C39" s="588" t="s">
        <v>195</v>
      </c>
      <c r="D39" s="589" t="s">
        <v>205</v>
      </c>
      <c r="E39" s="394"/>
      <c r="F39" s="465"/>
      <c r="G39" s="465"/>
      <c r="H39" s="465"/>
      <c r="I39" s="465"/>
      <c r="J39" s="465"/>
    </row>
    <row r="40" spans="2:10" x14ac:dyDescent="0.3">
      <c r="B40" s="587" t="s">
        <v>268</v>
      </c>
      <c r="C40" s="588" t="s">
        <v>195</v>
      </c>
      <c r="D40" s="589" t="s">
        <v>206</v>
      </c>
      <c r="E40" s="394"/>
      <c r="F40" s="465"/>
      <c r="G40" s="465"/>
      <c r="H40" s="465"/>
      <c r="I40" s="465"/>
      <c r="J40" s="465"/>
    </row>
    <row r="41" spans="2:10" x14ac:dyDescent="0.3">
      <c r="B41" s="587" t="s">
        <v>86</v>
      </c>
      <c r="C41" s="588" t="s">
        <v>195</v>
      </c>
      <c r="D41" s="589" t="s">
        <v>213</v>
      </c>
      <c r="E41" s="394"/>
      <c r="F41" s="465"/>
      <c r="G41" s="465"/>
      <c r="H41" s="465"/>
      <c r="I41" s="465"/>
      <c r="J41" s="465"/>
    </row>
    <row r="42" spans="2:10" x14ac:dyDescent="0.3">
      <c r="B42" s="587" t="s">
        <v>212</v>
      </c>
      <c r="C42" s="588" t="s">
        <v>195</v>
      </c>
      <c r="D42" s="589" t="s">
        <v>211</v>
      </c>
      <c r="E42" s="394"/>
      <c r="F42" s="465"/>
      <c r="G42" s="465"/>
      <c r="H42" s="465"/>
      <c r="I42" s="465"/>
      <c r="J42" s="465"/>
    </row>
    <row r="43" spans="2:10" x14ac:dyDescent="0.3">
      <c r="B43" s="853" t="s">
        <v>209</v>
      </c>
      <c r="C43" s="588" t="s">
        <v>195</v>
      </c>
      <c r="D43" s="854" t="s">
        <v>210</v>
      </c>
      <c r="E43" s="394"/>
      <c r="F43" s="465"/>
      <c r="G43" s="465"/>
      <c r="H43" s="465"/>
      <c r="I43" s="465"/>
      <c r="J43" s="465"/>
    </row>
    <row r="44" spans="2:10" x14ac:dyDescent="0.3">
      <c r="B44" s="858" t="s">
        <v>71</v>
      </c>
      <c r="C44" s="588" t="s">
        <v>195</v>
      </c>
      <c r="D44" s="855" t="s">
        <v>208</v>
      </c>
      <c r="E44" s="394"/>
      <c r="F44" s="465"/>
      <c r="G44" s="465"/>
      <c r="H44" s="465"/>
      <c r="I44" s="465"/>
      <c r="J44" s="465"/>
    </row>
    <row r="45" spans="2:10" x14ac:dyDescent="0.3">
      <c r="B45" s="859" t="s">
        <v>47</v>
      </c>
      <c r="C45" s="857" t="s">
        <v>195</v>
      </c>
      <c r="D45" s="856" t="s">
        <v>207</v>
      </c>
      <c r="E45" s="394"/>
      <c r="F45" s="465"/>
      <c r="G45" s="465"/>
      <c r="H45" s="465"/>
      <c r="I45" s="465"/>
      <c r="J45" s="465"/>
    </row>
    <row r="46" spans="2:10" x14ac:dyDescent="0.3">
      <c r="B46" s="400"/>
      <c r="C46" s="400"/>
      <c r="D46" s="399"/>
      <c r="E46" s="394"/>
      <c r="F46" s="465"/>
      <c r="G46" s="465"/>
      <c r="H46" s="465"/>
      <c r="I46" s="465"/>
      <c r="J46" s="465"/>
    </row>
    <row r="47" spans="2:10" x14ac:dyDescent="0.3">
      <c r="B47" s="400"/>
      <c r="C47" s="400"/>
      <c r="D47" s="399"/>
      <c r="E47" s="394"/>
      <c r="F47" s="465"/>
      <c r="G47" s="465"/>
      <c r="H47" s="465"/>
      <c r="I47" s="465"/>
      <c r="J47" s="465"/>
    </row>
    <row r="48" spans="2:10" x14ac:dyDescent="0.3">
      <c r="B48" s="400"/>
      <c r="C48" s="400"/>
      <c r="D48" s="399"/>
      <c r="E48" s="394"/>
      <c r="F48" s="465"/>
      <c r="G48" s="465"/>
      <c r="H48" s="465"/>
      <c r="I48" s="465"/>
      <c r="J48" s="465"/>
    </row>
    <row r="49" spans="2:10" x14ac:dyDescent="0.3">
      <c r="B49" s="400"/>
      <c r="C49" s="400"/>
      <c r="D49" s="399"/>
      <c r="E49" s="394"/>
      <c r="F49" s="465"/>
      <c r="G49" s="465"/>
      <c r="H49" s="465"/>
      <c r="I49" s="465"/>
      <c r="J49" s="465"/>
    </row>
    <row r="50" spans="2:10" x14ac:dyDescent="0.3">
      <c r="B50" s="400"/>
      <c r="C50" s="400"/>
      <c r="D50" s="399"/>
      <c r="E50" s="394"/>
      <c r="F50" s="465"/>
      <c r="G50" s="465"/>
      <c r="H50" s="465"/>
      <c r="I50" s="465"/>
      <c r="J50" s="465"/>
    </row>
    <row r="51" spans="2:10" x14ac:dyDescent="0.3">
      <c r="B51" s="400"/>
      <c r="C51" s="400"/>
      <c r="D51" s="399"/>
      <c r="E51" s="394"/>
      <c r="F51" s="465"/>
      <c r="G51" s="465"/>
      <c r="H51" s="465"/>
      <c r="I51" s="465"/>
      <c r="J51" s="465"/>
    </row>
    <row r="52" spans="2:10" x14ac:dyDescent="0.3">
      <c r="B52" s="400"/>
      <c r="C52" s="400"/>
      <c r="D52" s="399"/>
      <c r="E52" s="394"/>
      <c r="F52" s="465"/>
      <c r="G52" s="465"/>
      <c r="H52" s="465"/>
      <c r="I52" s="465"/>
      <c r="J52" s="465"/>
    </row>
    <row r="53" spans="2:10" x14ac:dyDescent="0.3">
      <c r="B53" s="400"/>
      <c r="C53" s="400"/>
      <c r="D53" s="399"/>
      <c r="E53" s="394"/>
      <c r="F53" s="465"/>
      <c r="G53" s="465"/>
      <c r="H53" s="465"/>
      <c r="I53" s="465"/>
      <c r="J53" s="465"/>
    </row>
    <row r="54" spans="2:10" x14ac:dyDescent="0.3">
      <c r="B54" s="400"/>
      <c r="C54" s="400"/>
      <c r="D54" s="399"/>
      <c r="E54" s="394"/>
      <c r="F54" s="465"/>
      <c r="G54" s="465"/>
      <c r="H54" s="465"/>
      <c r="I54" s="465"/>
      <c r="J54" s="465"/>
    </row>
    <row r="55" spans="2:10" x14ac:dyDescent="0.3">
      <c r="B55" s="400"/>
      <c r="C55" s="400"/>
      <c r="D55" s="399"/>
      <c r="E55" s="394"/>
      <c r="F55" s="465"/>
      <c r="G55" s="465"/>
      <c r="H55" s="465"/>
      <c r="I55" s="465"/>
      <c r="J55" s="465"/>
    </row>
    <row r="56" spans="2:10" x14ac:dyDescent="0.3">
      <c r="B56" s="400"/>
      <c r="C56" s="400"/>
      <c r="D56" s="399"/>
      <c r="E56" s="394"/>
      <c r="F56" s="465"/>
      <c r="G56" s="465"/>
      <c r="H56" s="465"/>
      <c r="I56" s="465"/>
      <c r="J56" s="465"/>
    </row>
    <row r="57" spans="2:10" x14ac:dyDescent="0.3">
      <c r="B57" s="400"/>
      <c r="C57" s="400"/>
      <c r="D57" s="399"/>
      <c r="E57" s="394"/>
      <c r="F57" s="465"/>
      <c r="G57" s="465"/>
      <c r="H57" s="465"/>
      <c r="I57" s="465"/>
      <c r="J57" s="465"/>
    </row>
    <row r="58" spans="2:10" x14ac:dyDescent="0.3">
      <c r="B58" s="400"/>
      <c r="C58" s="400"/>
      <c r="D58" s="399"/>
      <c r="E58" s="394"/>
      <c r="F58" s="465"/>
      <c r="G58" s="465"/>
      <c r="H58" s="465"/>
      <c r="I58" s="465"/>
      <c r="J58" s="465"/>
    </row>
    <row r="59" spans="2:10" x14ac:dyDescent="0.3">
      <c r="B59" s="400"/>
      <c r="C59" s="400"/>
      <c r="D59" s="399"/>
      <c r="E59" s="394"/>
      <c r="F59" s="465"/>
      <c r="G59" s="465"/>
      <c r="H59" s="465"/>
      <c r="I59" s="465"/>
      <c r="J59" s="465"/>
    </row>
    <row r="60" spans="2:10" x14ac:dyDescent="0.3">
      <c r="B60" s="400"/>
      <c r="C60" s="400"/>
      <c r="D60" s="399"/>
      <c r="E60" s="394"/>
      <c r="F60" s="465"/>
      <c r="G60" s="465"/>
      <c r="H60" s="465"/>
      <c r="I60" s="465"/>
      <c r="J60" s="465"/>
    </row>
    <row r="61" spans="2:10" x14ac:dyDescent="0.3">
      <c r="B61" s="400"/>
      <c r="C61" s="400"/>
      <c r="D61" s="399"/>
      <c r="E61" s="394"/>
      <c r="F61" s="465"/>
      <c r="G61" s="465"/>
      <c r="H61" s="465"/>
      <c r="I61" s="465"/>
      <c r="J61" s="465"/>
    </row>
    <row r="62" spans="2:10" x14ac:dyDescent="0.3">
      <c r="B62" s="400"/>
      <c r="C62" s="400"/>
      <c r="D62" s="399"/>
      <c r="E62" s="394"/>
      <c r="F62" s="465"/>
      <c r="G62" s="465"/>
      <c r="H62" s="465"/>
      <c r="I62" s="465"/>
      <c r="J62" s="465"/>
    </row>
    <row r="63" spans="2:10" x14ac:dyDescent="0.3">
      <c r="B63" s="400"/>
      <c r="C63" s="400"/>
      <c r="D63" s="399"/>
      <c r="E63" s="394"/>
      <c r="F63" s="465"/>
      <c r="G63" s="465"/>
      <c r="H63" s="465"/>
      <c r="I63" s="465"/>
      <c r="J63" s="465"/>
    </row>
    <row r="64" spans="2:10" x14ac:dyDescent="0.3">
      <c r="B64" s="400"/>
      <c r="C64" s="400"/>
      <c r="D64" s="399"/>
      <c r="E64" s="394"/>
      <c r="F64" s="465"/>
      <c r="G64" s="465"/>
      <c r="H64" s="465"/>
      <c r="I64" s="465"/>
      <c r="J64" s="465"/>
    </row>
    <row r="65" spans="2:10" x14ac:dyDescent="0.3">
      <c r="B65" s="400"/>
      <c r="C65" s="400"/>
      <c r="D65" s="399"/>
      <c r="E65" s="394"/>
      <c r="F65" s="465"/>
      <c r="G65" s="465"/>
      <c r="H65" s="465"/>
      <c r="I65" s="465"/>
      <c r="J65" s="465"/>
    </row>
    <row r="66" spans="2:10" x14ac:dyDescent="0.3">
      <c r="B66" s="400"/>
      <c r="C66" s="400"/>
      <c r="D66" s="399"/>
      <c r="E66" s="394"/>
      <c r="F66" s="465"/>
      <c r="G66" s="465"/>
      <c r="H66" s="465"/>
      <c r="I66" s="465"/>
      <c r="J66" s="465"/>
    </row>
    <row r="67" spans="2:10" x14ac:dyDescent="0.3">
      <c r="B67" s="400"/>
      <c r="C67" s="400"/>
      <c r="D67" s="399"/>
      <c r="E67" s="394"/>
      <c r="F67" s="465"/>
      <c r="G67" s="465"/>
      <c r="H67" s="465"/>
      <c r="I67" s="465"/>
      <c r="J67" s="465"/>
    </row>
    <row r="68" spans="2:10" x14ac:dyDescent="0.3">
      <c r="B68" s="400"/>
      <c r="C68" s="400"/>
      <c r="D68" s="399"/>
      <c r="E68" s="394"/>
      <c r="F68" s="465"/>
      <c r="G68" s="465"/>
      <c r="H68" s="465"/>
      <c r="I68" s="465"/>
      <c r="J68" s="465"/>
    </row>
    <row r="69" spans="2:10" x14ac:dyDescent="0.3">
      <c r="B69" s="400"/>
      <c r="C69" s="400"/>
      <c r="D69" s="399"/>
      <c r="E69" s="394"/>
      <c r="F69" s="465"/>
      <c r="G69" s="465"/>
      <c r="H69" s="465"/>
      <c r="I69" s="465"/>
      <c r="J69" s="465"/>
    </row>
    <row r="70" spans="2:10" x14ac:dyDescent="0.3">
      <c r="B70" s="400"/>
      <c r="C70" s="400"/>
      <c r="D70" s="399"/>
      <c r="E70" s="394"/>
      <c r="F70" s="465"/>
      <c r="G70" s="465"/>
      <c r="H70" s="465"/>
      <c r="I70" s="465"/>
      <c r="J70" s="465"/>
    </row>
    <row r="71" spans="2:10" x14ac:dyDescent="0.3">
      <c r="B71" s="400"/>
      <c r="C71" s="400"/>
      <c r="D71" s="399"/>
      <c r="E71" s="394"/>
      <c r="F71" s="465"/>
      <c r="G71" s="465"/>
      <c r="H71" s="465"/>
      <c r="I71" s="465"/>
      <c r="J71" s="465"/>
    </row>
    <row r="72" spans="2:10" x14ac:dyDescent="0.3">
      <c r="B72" s="400"/>
      <c r="C72" s="400"/>
      <c r="D72" s="399"/>
      <c r="E72" s="394"/>
      <c r="F72" s="465"/>
      <c r="G72" s="465"/>
      <c r="H72" s="465"/>
      <c r="I72" s="465"/>
      <c r="J72" s="465"/>
    </row>
    <row r="73" spans="2:10" x14ac:dyDescent="0.3">
      <c r="B73" s="400"/>
      <c r="C73" s="400"/>
      <c r="D73" s="399"/>
      <c r="E73" s="394"/>
      <c r="F73" s="465"/>
      <c r="G73" s="465"/>
      <c r="H73" s="465"/>
      <c r="I73" s="465"/>
      <c r="J73" s="465"/>
    </row>
    <row r="74" spans="2:10" x14ac:dyDescent="0.3">
      <c r="B74" s="400"/>
      <c r="C74" s="400"/>
      <c r="D74" s="399"/>
      <c r="E74" s="394"/>
      <c r="F74" s="465"/>
      <c r="G74" s="465"/>
      <c r="H74" s="465"/>
      <c r="I74" s="465"/>
      <c r="J74" s="465"/>
    </row>
    <row r="75" spans="2:10" x14ac:dyDescent="0.3">
      <c r="B75" s="400"/>
      <c r="C75" s="400"/>
      <c r="D75" s="399"/>
      <c r="E75" s="394"/>
      <c r="F75" s="465"/>
      <c r="G75" s="465"/>
      <c r="H75" s="465"/>
      <c r="I75" s="465"/>
      <c r="J75" s="465"/>
    </row>
    <row r="76" spans="2:10" x14ac:dyDescent="0.3">
      <c r="B76" s="400"/>
      <c r="C76" s="400"/>
      <c r="D76" s="399"/>
      <c r="E76" s="394"/>
      <c r="F76" s="465"/>
      <c r="G76" s="465"/>
      <c r="H76" s="465"/>
      <c r="I76" s="465"/>
      <c r="J76" s="465"/>
    </row>
    <row r="77" spans="2:10" x14ac:dyDescent="0.3">
      <c r="B77" s="400"/>
      <c r="C77" s="400"/>
      <c r="D77" s="399"/>
      <c r="E77" s="394"/>
      <c r="F77" s="465"/>
      <c r="G77" s="465"/>
      <c r="H77" s="465"/>
      <c r="I77" s="465"/>
      <c r="J77" s="465"/>
    </row>
    <row r="78" spans="2:10" x14ac:dyDescent="0.3">
      <c r="B78" s="400"/>
      <c r="C78" s="400"/>
      <c r="D78" s="399"/>
      <c r="E78" s="394"/>
      <c r="F78" s="465"/>
      <c r="G78" s="465"/>
      <c r="H78" s="465"/>
      <c r="I78" s="465"/>
      <c r="J78" s="465"/>
    </row>
    <row r="79" spans="2:10" x14ac:dyDescent="0.3">
      <c r="B79" s="400"/>
      <c r="C79" s="400"/>
      <c r="D79" s="399"/>
      <c r="E79" s="394"/>
      <c r="F79" s="465"/>
      <c r="G79" s="465"/>
      <c r="H79" s="465"/>
      <c r="I79" s="465"/>
      <c r="J79" s="465"/>
    </row>
    <row r="80" spans="2:10" x14ac:dyDescent="0.3">
      <c r="B80" s="400"/>
      <c r="C80" s="400"/>
      <c r="D80" s="399"/>
      <c r="E80" s="394"/>
      <c r="F80" s="465"/>
      <c r="G80" s="465"/>
      <c r="H80" s="465"/>
      <c r="I80" s="465"/>
      <c r="J80" s="465"/>
    </row>
    <row r="81" spans="2:10" x14ac:dyDescent="0.3">
      <c r="B81" s="400"/>
      <c r="C81" s="400"/>
      <c r="D81" s="399"/>
      <c r="E81" s="394"/>
      <c r="F81" s="465"/>
      <c r="G81" s="465"/>
      <c r="H81" s="465"/>
      <c r="I81" s="465"/>
      <c r="J81" s="465"/>
    </row>
    <row r="82" spans="2:10" x14ac:dyDescent="0.3">
      <c r="B82" s="400"/>
      <c r="C82" s="400"/>
      <c r="D82" s="399"/>
      <c r="E82" s="394"/>
      <c r="F82" s="465"/>
      <c r="G82" s="465"/>
      <c r="H82" s="465"/>
      <c r="I82" s="465"/>
      <c r="J82" s="465"/>
    </row>
    <row r="83" spans="2:10" x14ac:dyDescent="0.3">
      <c r="B83" s="400"/>
      <c r="C83" s="400"/>
      <c r="D83" s="399"/>
      <c r="E83" s="394"/>
      <c r="F83" s="465"/>
      <c r="G83" s="465"/>
      <c r="H83" s="465"/>
      <c r="I83" s="465"/>
      <c r="J83" s="465"/>
    </row>
    <row r="84" spans="2:10" x14ac:dyDescent="0.3">
      <c r="B84" s="400"/>
      <c r="C84" s="400"/>
      <c r="D84" s="399"/>
      <c r="E84" s="394"/>
      <c r="F84" s="465"/>
      <c r="G84" s="465"/>
      <c r="H84" s="465"/>
      <c r="I84" s="465"/>
      <c r="J84" s="465"/>
    </row>
    <row r="85" spans="2:10" x14ac:dyDescent="0.3">
      <c r="B85" s="400"/>
      <c r="C85" s="400"/>
      <c r="D85" s="399"/>
      <c r="E85" s="394"/>
      <c r="F85" s="465"/>
      <c r="G85" s="465"/>
      <c r="H85" s="465"/>
      <c r="I85" s="465"/>
      <c r="J85" s="465"/>
    </row>
    <row r="86" spans="2:10" x14ac:dyDescent="0.3">
      <c r="B86" s="400"/>
      <c r="C86" s="400"/>
      <c r="D86" s="399"/>
      <c r="E86" s="394"/>
      <c r="F86" s="465"/>
      <c r="G86" s="465"/>
      <c r="H86" s="465"/>
      <c r="I86" s="465"/>
      <c r="J86" s="465"/>
    </row>
    <row r="87" spans="2:10" x14ac:dyDescent="0.3">
      <c r="B87" s="400"/>
      <c r="C87" s="400"/>
      <c r="D87" s="399"/>
      <c r="E87" s="394"/>
      <c r="F87" s="465"/>
      <c r="G87" s="465"/>
      <c r="H87" s="465"/>
      <c r="I87" s="465"/>
      <c r="J87" s="465"/>
    </row>
    <row r="88" spans="2:10" x14ac:dyDescent="0.3">
      <c r="B88" s="400"/>
      <c r="C88" s="400"/>
      <c r="D88" s="399"/>
      <c r="E88" s="394"/>
      <c r="F88" s="465"/>
      <c r="G88" s="465"/>
      <c r="H88" s="465"/>
      <c r="I88" s="465"/>
      <c r="J88" s="465"/>
    </row>
    <row r="89" spans="2:10" x14ac:dyDescent="0.3">
      <c r="B89" s="400"/>
      <c r="C89" s="400"/>
      <c r="D89" s="399"/>
      <c r="E89" s="394"/>
      <c r="F89" s="465"/>
      <c r="G89" s="465"/>
      <c r="H89" s="465"/>
      <c r="I89" s="465"/>
      <c r="J89" s="465"/>
    </row>
    <row r="90" spans="2:10" x14ac:dyDescent="0.3">
      <c r="B90" s="400"/>
      <c r="C90" s="400"/>
      <c r="D90" s="399"/>
      <c r="E90" s="394"/>
      <c r="F90" s="465"/>
      <c r="G90" s="465"/>
      <c r="H90" s="465"/>
      <c r="I90" s="465"/>
      <c r="J90" s="465"/>
    </row>
    <row r="91" spans="2:10" x14ac:dyDescent="0.3">
      <c r="B91" s="400"/>
      <c r="C91" s="400"/>
      <c r="D91" s="399"/>
      <c r="E91" s="394"/>
      <c r="F91" s="465"/>
      <c r="G91" s="465"/>
      <c r="H91" s="465"/>
      <c r="I91" s="465"/>
      <c r="J91" s="465"/>
    </row>
    <row r="92" spans="2:10" x14ac:dyDescent="0.3">
      <c r="B92" s="400"/>
      <c r="C92" s="400"/>
      <c r="D92" s="399"/>
      <c r="E92" s="394"/>
      <c r="F92" s="465"/>
      <c r="G92" s="465"/>
      <c r="H92" s="465"/>
      <c r="I92" s="465"/>
      <c r="J92" s="465"/>
    </row>
    <row r="93" spans="2:10" x14ac:dyDescent="0.3">
      <c r="B93" s="400"/>
      <c r="C93" s="400"/>
      <c r="D93" s="399"/>
      <c r="E93" s="394"/>
      <c r="F93" s="465"/>
      <c r="G93" s="465"/>
      <c r="H93" s="465"/>
      <c r="I93" s="465"/>
      <c r="J93" s="465"/>
    </row>
    <row r="94" spans="2:10" x14ac:dyDescent="0.3">
      <c r="B94" s="400"/>
      <c r="C94" s="400"/>
      <c r="D94" s="399"/>
      <c r="E94" s="394"/>
      <c r="F94" s="465"/>
      <c r="G94" s="465"/>
      <c r="H94" s="465"/>
      <c r="I94" s="465"/>
      <c r="J94" s="465"/>
    </row>
    <row r="95" spans="2:10" x14ac:dyDescent="0.3">
      <c r="B95" s="400"/>
      <c r="C95" s="400"/>
      <c r="D95" s="399"/>
      <c r="E95" s="394"/>
      <c r="F95" s="465"/>
      <c r="G95" s="465"/>
      <c r="H95" s="465"/>
      <c r="I95" s="465"/>
      <c r="J95" s="465"/>
    </row>
    <row r="96" spans="2:10" x14ac:dyDescent="0.3">
      <c r="B96" s="400"/>
      <c r="C96" s="400"/>
      <c r="D96" s="399"/>
      <c r="E96" s="394"/>
      <c r="F96" s="465"/>
      <c r="G96" s="465"/>
      <c r="H96" s="465"/>
      <c r="I96" s="465"/>
      <c r="J96" s="465"/>
    </row>
    <row r="97" spans="2:10" x14ac:dyDescent="0.3">
      <c r="B97" s="400"/>
      <c r="C97" s="400"/>
      <c r="D97" s="399"/>
      <c r="E97" s="394"/>
      <c r="F97" s="465"/>
      <c r="G97" s="465"/>
      <c r="H97" s="465"/>
      <c r="I97" s="465"/>
      <c r="J97" s="465"/>
    </row>
    <row r="98" spans="2:10" x14ac:dyDescent="0.3">
      <c r="B98" s="400"/>
      <c r="C98" s="400"/>
      <c r="D98" s="399"/>
      <c r="E98" s="394"/>
      <c r="F98" s="465"/>
      <c r="G98" s="465"/>
      <c r="H98" s="465"/>
      <c r="I98" s="465"/>
      <c r="J98" s="465"/>
    </row>
    <row r="99" spans="2:10" x14ac:dyDescent="0.3">
      <c r="B99" s="400"/>
      <c r="C99" s="400"/>
      <c r="D99" s="399"/>
      <c r="E99" s="394"/>
      <c r="F99" s="465"/>
      <c r="G99" s="465"/>
      <c r="H99" s="465"/>
      <c r="I99" s="465"/>
      <c r="J99" s="465"/>
    </row>
    <row r="100" spans="2:10" x14ac:dyDescent="0.3">
      <c r="B100" s="400"/>
      <c r="C100" s="400"/>
      <c r="D100" s="399"/>
      <c r="E100" s="394"/>
      <c r="F100" s="465"/>
      <c r="G100" s="465"/>
      <c r="H100" s="465"/>
      <c r="I100" s="465"/>
      <c r="J100" s="465"/>
    </row>
    <row r="101" spans="2:10" x14ac:dyDescent="0.3">
      <c r="B101" s="400"/>
      <c r="C101" s="400"/>
      <c r="D101" s="399"/>
      <c r="E101" s="394"/>
      <c r="F101" s="465"/>
      <c r="G101" s="465"/>
      <c r="H101" s="465"/>
      <c r="I101" s="465"/>
      <c r="J101" s="465"/>
    </row>
    <row r="102" spans="2:10" x14ac:dyDescent="0.3">
      <c r="B102" s="400"/>
      <c r="C102" s="400"/>
      <c r="D102" s="399"/>
      <c r="E102" s="394"/>
      <c r="F102" s="465"/>
      <c r="G102" s="465"/>
      <c r="H102" s="465"/>
      <c r="I102" s="465"/>
      <c r="J102" s="465"/>
    </row>
    <row r="103" spans="2:10" x14ac:dyDescent="0.3">
      <c r="B103" s="400"/>
      <c r="C103" s="400"/>
      <c r="D103" s="399"/>
      <c r="E103" s="394"/>
      <c r="F103" s="465"/>
      <c r="G103" s="465"/>
      <c r="H103" s="465"/>
      <c r="I103" s="465"/>
      <c r="J103" s="465"/>
    </row>
    <row r="104" spans="2:10" x14ac:dyDescent="0.3">
      <c r="B104" s="400"/>
      <c r="C104" s="400"/>
      <c r="D104" s="399"/>
      <c r="E104" s="394"/>
      <c r="F104" s="465"/>
      <c r="G104" s="465"/>
      <c r="H104" s="465"/>
      <c r="I104" s="465"/>
      <c r="J104" s="465"/>
    </row>
    <row r="105" spans="2:10" x14ac:dyDescent="0.3">
      <c r="B105" s="400"/>
      <c r="C105" s="400"/>
      <c r="D105" s="399"/>
      <c r="E105" s="394"/>
      <c r="F105" s="465"/>
      <c r="G105" s="465"/>
      <c r="H105" s="465"/>
      <c r="I105" s="465"/>
      <c r="J105" s="465"/>
    </row>
    <row r="106" spans="2:10" x14ac:dyDescent="0.3">
      <c r="B106" s="400"/>
      <c r="C106" s="400"/>
      <c r="D106" s="399"/>
      <c r="E106" s="394"/>
      <c r="F106" s="465"/>
      <c r="G106" s="465"/>
      <c r="H106" s="465"/>
      <c r="I106" s="465"/>
      <c r="J106" s="465"/>
    </row>
    <row r="107" spans="2:10" x14ac:dyDescent="0.3">
      <c r="B107" s="400"/>
      <c r="C107" s="400"/>
      <c r="D107" s="399"/>
      <c r="E107" s="394"/>
      <c r="F107" s="465"/>
      <c r="G107" s="465"/>
      <c r="H107" s="465"/>
      <c r="I107" s="465"/>
      <c r="J107" s="465"/>
    </row>
    <row r="108" spans="2:10" x14ac:dyDescent="0.3">
      <c r="B108" s="400"/>
      <c r="C108" s="400"/>
      <c r="D108" s="399"/>
      <c r="E108" s="394"/>
      <c r="F108" s="465"/>
      <c r="G108" s="465"/>
      <c r="H108" s="465"/>
      <c r="I108" s="465"/>
      <c r="J108" s="465"/>
    </row>
    <row r="109" spans="2:10" x14ac:dyDescent="0.3">
      <c r="B109" s="400"/>
      <c r="C109" s="400"/>
      <c r="D109" s="399"/>
      <c r="E109" s="394"/>
      <c r="F109" s="465"/>
      <c r="G109" s="465"/>
      <c r="H109" s="465"/>
      <c r="I109" s="465"/>
      <c r="J109" s="465"/>
    </row>
    <row r="110" spans="2:10" x14ac:dyDescent="0.3">
      <c r="B110" s="400"/>
      <c r="C110" s="400"/>
      <c r="D110" s="399"/>
      <c r="E110" s="394"/>
      <c r="F110" s="465"/>
      <c r="G110" s="465"/>
      <c r="H110" s="465"/>
      <c r="I110" s="465"/>
      <c r="J110" s="465"/>
    </row>
    <row r="111" spans="2:10" x14ac:dyDescent="0.3">
      <c r="B111" s="400"/>
      <c r="C111" s="400"/>
      <c r="D111" s="399"/>
      <c r="E111" s="394"/>
      <c r="F111" s="465"/>
      <c r="G111" s="465"/>
      <c r="H111" s="465"/>
      <c r="I111" s="465"/>
      <c r="J111" s="465"/>
    </row>
    <row r="112" spans="2:10" x14ac:dyDescent="0.3">
      <c r="B112" s="400"/>
      <c r="C112" s="400"/>
      <c r="D112" s="399"/>
      <c r="E112" s="394"/>
      <c r="F112" s="465"/>
      <c r="G112" s="465"/>
      <c r="H112" s="465"/>
      <c r="I112" s="465"/>
      <c r="J112" s="465"/>
    </row>
    <row r="113" spans="2:10" x14ac:dyDescent="0.3">
      <c r="B113" s="400"/>
      <c r="C113" s="400"/>
      <c r="D113" s="399"/>
      <c r="E113" s="394"/>
      <c r="F113" s="465"/>
      <c r="G113" s="465"/>
      <c r="H113" s="465"/>
      <c r="I113" s="465"/>
      <c r="J113" s="465"/>
    </row>
    <row r="114" spans="2:10" x14ac:dyDescent="0.3">
      <c r="B114" s="400"/>
      <c r="C114" s="400"/>
      <c r="D114" s="399"/>
      <c r="E114" s="394"/>
      <c r="F114" s="465"/>
      <c r="G114" s="465"/>
      <c r="H114" s="465"/>
      <c r="I114" s="465"/>
      <c r="J114" s="465"/>
    </row>
    <row r="115" spans="2:10" x14ac:dyDescent="0.3">
      <c r="B115" s="400"/>
      <c r="C115" s="400"/>
      <c r="D115" s="399"/>
      <c r="E115" s="394"/>
      <c r="F115" s="465"/>
      <c r="G115" s="465"/>
      <c r="H115" s="465"/>
      <c r="I115" s="465"/>
      <c r="J115" s="465"/>
    </row>
    <row r="116" spans="2:10" x14ac:dyDescent="0.3">
      <c r="B116" s="400"/>
      <c r="C116" s="400"/>
      <c r="D116" s="399"/>
      <c r="E116" s="394"/>
      <c r="F116" s="465"/>
      <c r="G116" s="465"/>
      <c r="H116" s="465"/>
      <c r="I116" s="465"/>
      <c r="J116" s="465"/>
    </row>
    <row r="117" spans="2:10" x14ac:dyDescent="0.3">
      <c r="B117" s="400"/>
      <c r="C117" s="400"/>
      <c r="D117" s="399"/>
      <c r="E117" s="394"/>
      <c r="F117" s="465"/>
      <c r="G117" s="465"/>
      <c r="H117" s="465"/>
      <c r="I117" s="465"/>
      <c r="J117" s="465"/>
    </row>
    <row r="118" spans="2:10" x14ac:dyDescent="0.3">
      <c r="B118" s="400"/>
      <c r="C118" s="400"/>
      <c r="D118" s="399"/>
      <c r="E118" s="394"/>
      <c r="F118" s="465"/>
      <c r="G118" s="465"/>
      <c r="H118" s="465"/>
      <c r="I118" s="465"/>
      <c r="J118" s="465"/>
    </row>
    <row r="119" spans="2:10" x14ac:dyDescent="0.3">
      <c r="B119" s="400"/>
      <c r="C119" s="400"/>
      <c r="D119" s="399"/>
      <c r="E119" s="394"/>
      <c r="F119" s="465"/>
      <c r="G119" s="465"/>
      <c r="H119" s="465"/>
      <c r="I119" s="465"/>
      <c r="J119" s="465"/>
    </row>
    <row r="120" spans="2:10" x14ac:dyDescent="0.3">
      <c r="B120" s="400"/>
      <c r="C120" s="400"/>
      <c r="D120" s="399"/>
      <c r="E120" s="394"/>
      <c r="F120" s="465"/>
      <c r="G120" s="465"/>
      <c r="H120" s="465"/>
      <c r="I120" s="465"/>
      <c r="J120" s="465"/>
    </row>
    <row r="121" spans="2:10" x14ac:dyDescent="0.3">
      <c r="B121" s="400"/>
      <c r="C121" s="400"/>
      <c r="D121" s="399"/>
      <c r="E121" s="394"/>
      <c r="F121" s="465"/>
      <c r="G121" s="465"/>
      <c r="H121" s="465"/>
      <c r="I121" s="465"/>
      <c r="J121" s="465"/>
    </row>
    <row r="122" spans="2:10" x14ac:dyDescent="0.3">
      <c r="B122" s="400"/>
      <c r="C122" s="400"/>
      <c r="D122" s="399"/>
      <c r="E122" s="394"/>
      <c r="F122" s="465"/>
      <c r="G122" s="465"/>
      <c r="H122" s="465"/>
      <c r="I122" s="465"/>
      <c r="J122" s="465"/>
    </row>
    <row r="123" spans="2:10" x14ac:dyDescent="0.3">
      <c r="B123" s="400"/>
      <c r="C123" s="400"/>
      <c r="D123" s="399"/>
      <c r="E123" s="394"/>
      <c r="F123" s="465"/>
      <c r="G123" s="465"/>
      <c r="H123" s="465"/>
      <c r="I123" s="465"/>
      <c r="J123" s="465"/>
    </row>
    <row r="124" spans="2:10" x14ac:dyDescent="0.3">
      <c r="B124" s="400"/>
      <c r="C124" s="400"/>
      <c r="D124" s="399"/>
      <c r="E124" s="394"/>
      <c r="F124" s="465"/>
      <c r="G124" s="465"/>
      <c r="H124" s="465"/>
      <c r="I124" s="465"/>
      <c r="J124" s="465"/>
    </row>
    <row r="125" spans="2:10" x14ac:dyDescent="0.3">
      <c r="B125" s="400"/>
      <c r="C125" s="400"/>
      <c r="D125" s="399"/>
      <c r="E125" s="394"/>
      <c r="F125" s="465"/>
      <c r="G125" s="465"/>
      <c r="H125" s="465"/>
      <c r="I125" s="465"/>
      <c r="J125" s="465"/>
    </row>
    <row r="126" spans="2:10" x14ac:dyDescent="0.3">
      <c r="B126" s="400"/>
      <c r="C126" s="400"/>
      <c r="D126" s="399"/>
      <c r="E126" s="394"/>
      <c r="F126" s="465"/>
      <c r="G126" s="465"/>
      <c r="H126" s="465"/>
      <c r="I126" s="465"/>
      <c r="J126" s="465"/>
    </row>
    <row r="127" spans="2:10" x14ac:dyDescent="0.3">
      <c r="B127" s="400"/>
      <c r="C127" s="400"/>
      <c r="D127" s="399"/>
      <c r="E127" s="394"/>
      <c r="F127" s="465"/>
      <c r="G127" s="465"/>
      <c r="H127" s="465"/>
      <c r="I127" s="465"/>
      <c r="J127" s="465"/>
    </row>
    <row r="128" spans="2:10" x14ac:dyDescent="0.3">
      <c r="B128" s="400"/>
      <c r="C128" s="400"/>
      <c r="D128" s="399"/>
      <c r="E128" s="394"/>
      <c r="F128" s="465"/>
      <c r="G128" s="465"/>
      <c r="H128" s="465"/>
      <c r="I128" s="465"/>
      <c r="J128" s="465"/>
    </row>
    <row r="129" spans="2:10" x14ac:dyDescent="0.3">
      <c r="B129" s="400"/>
      <c r="C129" s="400"/>
      <c r="D129" s="399"/>
      <c r="E129" s="394"/>
      <c r="F129" s="465"/>
      <c r="G129" s="465"/>
      <c r="H129" s="465"/>
      <c r="I129" s="465"/>
      <c r="J129" s="465"/>
    </row>
    <row r="130" spans="2:10" x14ac:dyDescent="0.3">
      <c r="B130" s="400"/>
      <c r="C130" s="400"/>
      <c r="D130" s="399"/>
      <c r="E130" s="394"/>
      <c r="F130" s="465"/>
      <c r="G130" s="465"/>
      <c r="H130" s="465"/>
      <c r="I130" s="465"/>
      <c r="J130" s="465"/>
    </row>
    <row r="131" spans="2:10" x14ac:dyDescent="0.3">
      <c r="B131" s="400"/>
      <c r="C131" s="400"/>
      <c r="D131" s="399"/>
      <c r="E131" s="394"/>
      <c r="F131" s="465"/>
      <c r="G131" s="465"/>
      <c r="H131" s="465"/>
      <c r="I131" s="465"/>
      <c r="J131" s="465"/>
    </row>
    <row r="132" spans="2:10" x14ac:dyDescent="0.3">
      <c r="B132" s="400"/>
      <c r="C132" s="400"/>
      <c r="D132" s="399"/>
      <c r="E132" s="394"/>
      <c r="F132" s="465"/>
      <c r="G132" s="465"/>
      <c r="H132" s="465"/>
      <c r="I132" s="465"/>
      <c r="J132" s="465"/>
    </row>
    <row r="133" spans="2:10" x14ac:dyDescent="0.3">
      <c r="B133" s="400"/>
      <c r="C133" s="400"/>
      <c r="D133" s="399"/>
      <c r="E133" s="394"/>
      <c r="F133" s="465"/>
      <c r="G133" s="465"/>
      <c r="H133" s="465"/>
      <c r="I133" s="465"/>
      <c r="J133" s="465"/>
    </row>
    <row r="134" spans="2:10" x14ac:dyDescent="0.3">
      <c r="B134" s="400"/>
      <c r="C134" s="400"/>
      <c r="D134" s="399"/>
      <c r="E134" s="394"/>
      <c r="F134" s="465"/>
      <c r="G134" s="465"/>
      <c r="H134" s="465"/>
      <c r="I134" s="465"/>
      <c r="J134" s="465"/>
    </row>
    <row r="135" spans="2:10" x14ac:dyDescent="0.3">
      <c r="B135" s="400"/>
      <c r="C135" s="400"/>
      <c r="D135" s="399"/>
      <c r="E135" s="394"/>
      <c r="F135" s="465"/>
      <c r="G135" s="465"/>
      <c r="H135" s="465"/>
      <c r="I135" s="465"/>
      <c r="J135" s="465"/>
    </row>
    <row r="136" spans="2:10" x14ac:dyDescent="0.3">
      <c r="B136" s="400"/>
      <c r="C136" s="400"/>
      <c r="D136" s="399"/>
      <c r="E136" s="394"/>
      <c r="F136" s="465"/>
      <c r="G136" s="465"/>
      <c r="H136" s="465"/>
      <c r="I136" s="465"/>
      <c r="J136" s="465"/>
    </row>
    <row r="137" spans="2:10" x14ac:dyDescent="0.3">
      <c r="B137" s="400"/>
      <c r="C137" s="400"/>
      <c r="D137" s="399"/>
      <c r="E137" s="394"/>
      <c r="F137" s="465"/>
      <c r="G137" s="465"/>
      <c r="H137" s="465"/>
      <c r="I137" s="465"/>
      <c r="J137" s="465"/>
    </row>
    <row r="138" spans="2:10" x14ac:dyDescent="0.3">
      <c r="B138" s="400"/>
      <c r="C138" s="400"/>
      <c r="D138" s="399"/>
    </row>
    <row r="139" spans="2:10" x14ac:dyDescent="0.3">
      <c r="B139" s="400"/>
      <c r="C139" s="400"/>
      <c r="D139" s="399"/>
    </row>
    <row r="140" spans="2:10" x14ac:dyDescent="0.3">
      <c r="B140" s="400"/>
      <c r="C140" s="400"/>
      <c r="D140" s="399"/>
    </row>
    <row r="141" spans="2:10" x14ac:dyDescent="0.3">
      <c r="B141" s="400"/>
      <c r="C141" s="400"/>
      <c r="D141" s="399"/>
    </row>
    <row r="142" spans="2:10" x14ac:dyDescent="0.3">
      <c r="B142" s="400"/>
      <c r="C142" s="400"/>
      <c r="D142" s="399"/>
    </row>
    <row r="143" spans="2:10" x14ac:dyDescent="0.3">
      <c r="B143" s="400"/>
      <c r="C143" s="400"/>
      <c r="D143" s="399"/>
    </row>
    <row r="144" spans="2:10" x14ac:dyDescent="0.3">
      <c r="B144" s="400"/>
      <c r="C144" s="400"/>
      <c r="D144" s="399"/>
    </row>
    <row r="145" spans="2:4" x14ac:dyDescent="0.3">
      <c r="B145" s="400"/>
      <c r="C145" s="400"/>
      <c r="D145" s="399"/>
    </row>
    <row r="146" spans="2:4" x14ac:dyDescent="0.3">
      <c r="B146" s="400"/>
      <c r="C146" s="400"/>
      <c r="D146" s="399"/>
    </row>
    <row r="147" spans="2:4" x14ac:dyDescent="0.3">
      <c r="B147" s="400"/>
      <c r="C147" s="400"/>
      <c r="D147" s="399"/>
    </row>
    <row r="148" spans="2:4" x14ac:dyDescent="0.3">
      <c r="B148" s="400"/>
      <c r="C148" s="400"/>
      <c r="D148" s="399"/>
    </row>
    <row r="149" spans="2:4" x14ac:dyDescent="0.3">
      <c r="B149" s="400"/>
      <c r="C149" s="400"/>
      <c r="D149" s="399"/>
    </row>
    <row r="150" spans="2:4" x14ac:dyDescent="0.3">
      <c r="B150" s="400"/>
      <c r="C150" s="400"/>
      <c r="D150" s="399"/>
    </row>
  </sheetData>
  <sheetProtection sheet="1" objects="1" scenarios="1" autoFilter="0"/>
  <sortState ref="A7:AY66">
    <sortCondition ref="B7:B57"/>
  </sortState>
  <mergeCells count="2">
    <mergeCell ref="B21:D21"/>
    <mergeCell ref="B2:D2"/>
  </mergeCells>
  <printOptions horizontalCentered="1"/>
  <pageMargins left="0.23622047244094491" right="0.11811023622047245" top="0.47244094488188981" bottom="0.82677165354330717" header="0.19685039370078741" footer="0.27559055118110237"/>
  <pageSetup paperSize="9" scale="90" firstPageNumber="0" orientation="portrait" horizontalDpi="300" verticalDpi="300" copies="4" r:id="rId1"/>
  <headerFooter alignWithMargins="0">
    <oddFooter>&amp;L&amp;8Copyright - IfD - Institut 
Postfach 11 01 04, 86026 Augsburg, 
&amp;F / &amp;A&amp;C&amp;8&amp;D&amp;R&amp;8Seite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24</vt:i4>
      </vt:variant>
    </vt:vector>
  </HeadingPairs>
  <TitlesOfParts>
    <vt:vector size="32" baseType="lpstr">
      <vt:lpstr>Info</vt:lpstr>
      <vt:lpstr>Los1 Kalk Unterhaltsreinigung</vt:lpstr>
      <vt:lpstr>Los1 Berechnung Unterhaltsr</vt:lpstr>
      <vt:lpstr>Los 1 Kalk Sonderreinigung</vt:lpstr>
      <vt:lpstr>Los1 Berechnung Sonderreinigung</vt:lpstr>
      <vt:lpstr>Stundenverrechnungssatz Los1</vt:lpstr>
      <vt:lpstr>Häufigkeiten</vt:lpstr>
      <vt:lpstr>Legende</vt:lpstr>
      <vt:lpstr>Info!Druckbereich</vt:lpstr>
      <vt:lpstr>'Los 1 Kalk Sonderreinigung'!Druckbereich</vt:lpstr>
      <vt:lpstr>'Los1 Berechnung Sonderreinigung'!Druckbereich</vt:lpstr>
      <vt:lpstr>'Los1 Berechnung Unterhaltsr'!Druckbereich</vt:lpstr>
      <vt:lpstr>'Los1 Kalk Unterhaltsreinigung'!Druckbereich</vt:lpstr>
      <vt:lpstr>'Stundenverrechnungssatz Los1'!Druckbereich</vt:lpstr>
      <vt:lpstr>Info!Drucktitel</vt:lpstr>
      <vt:lpstr>'Los 1 Kalk Sonderreinigung'!Drucktitel</vt:lpstr>
      <vt:lpstr>'Los1 Kalk Unterhaltsreinigung'!Drucktitel</vt:lpstr>
      <vt:lpstr>Häufigkeiten!Print_Area</vt:lpstr>
      <vt:lpstr>Info!Print_Area</vt:lpstr>
      <vt:lpstr>Legende!Print_Area</vt:lpstr>
      <vt:lpstr>'Los 1 Kalk Sonderreinigung'!Print_Area</vt:lpstr>
      <vt:lpstr>'Los1 Berechnung Sonderreinigung'!Print_Area</vt:lpstr>
      <vt:lpstr>'Los1 Berechnung Unterhaltsr'!Print_Area</vt:lpstr>
      <vt:lpstr>'Los1 Kalk Unterhaltsreinigung'!Print_Area</vt:lpstr>
      <vt:lpstr>'Stundenverrechnungssatz Los1'!Print_Area</vt:lpstr>
      <vt:lpstr>Info!Print_Titles</vt:lpstr>
      <vt:lpstr>Legende!Print_Titles</vt:lpstr>
      <vt:lpstr>'Los 1 Kalk Sonderreinigung'!Print_Titles</vt:lpstr>
      <vt:lpstr>'Los1 Berechnung Sonderreinigung'!Print_Titles</vt:lpstr>
      <vt:lpstr>'Los1 Berechnung Unterhaltsr'!Print_Titles</vt:lpstr>
      <vt:lpstr>'Los1 Kalk Unterhaltsreinigung'!Print_Titles</vt:lpstr>
      <vt:lpstr>'Stundenverrechnungssatz Los1'!Print_Titles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Kalkulationsdatei X</dc:title>
  <dc:subject>Ausschreibungsdateien</dc:subject>
  <dc:creator>AW</dc:creator>
  <cp:keywords>Kalkulation; Ausschreibung</cp:keywords>
  <cp:lastModifiedBy>Werner Andelshauser</cp:lastModifiedBy>
  <cp:lastPrinted>2018-09-24T21:46:57Z</cp:lastPrinted>
  <dcterms:created xsi:type="dcterms:W3CDTF">2012-07-30T20:36:49Z</dcterms:created>
  <dcterms:modified xsi:type="dcterms:W3CDTF">2018-10-04T16:07:19Z</dcterms:modified>
  <cp:category>Kalkulationsdatei</cp:category>
</cp:coreProperties>
</file>